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autoCompressPictures="0"/>
  <mc:AlternateContent xmlns:mc="http://schemas.openxmlformats.org/markup-compatibility/2006">
    <mc:Choice Requires="x15">
      <x15ac:absPath xmlns:x15ac="http://schemas.microsoft.com/office/spreadsheetml/2010/11/ac" url="S:\TEAM\Quality\Environmental\0-Conflict Minerals (and Surveys)\Extended (Cobalt, Mica)\"/>
    </mc:Choice>
  </mc:AlternateContent>
  <xr:revisionPtr revIDLastSave="0" documentId="8_{7CA1A99C-0F45-4C64-A50C-484853848A94}"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25080" yWindow="-615"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V5" i="5"/>
  <c r="J5" i="5"/>
  <c r="E5" i="5"/>
  <c r="S5" i="5"/>
  <c r="T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H6" i="6"/>
  <c r="F59" i="6"/>
  <c r="H59" i="6"/>
  <c r="B7" i="6"/>
  <c r="G7" i="6"/>
  <c r="H7" i="6"/>
  <c r="B9" i="6"/>
  <c r="G9" i="6"/>
  <c r="H9" i="6"/>
  <c r="B10" i="6"/>
  <c r="G10" i="6"/>
  <c r="H10" i="6"/>
  <c r="B12" i="6"/>
  <c r="G12" i="6"/>
  <c r="H12"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B53" i="6"/>
  <c r="P27" i="4"/>
  <c r="G53"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4" i="6"/>
  <c r="G44" i="6"/>
  <c r="B41" i="6"/>
  <c r="G41" i="6"/>
  <c r="B40" i="6"/>
  <c r="G40" i="6"/>
  <c r="B39" i="6"/>
  <c r="G39" i="6"/>
  <c r="B36" i="6"/>
  <c r="G36" i="6"/>
  <c r="B35" i="6"/>
  <c r="G35" i="6"/>
  <c r="B34" i="6"/>
  <c r="G34" i="6"/>
  <c r="B31" i="6"/>
  <c r="G31" i="6"/>
  <c r="B30" i="6"/>
  <c r="G30" i="6"/>
  <c r="B29" i="6"/>
  <c r="G29" i="6"/>
  <c r="H29" i="6"/>
  <c r="D29" i="6"/>
  <c r="B26" i="6"/>
  <c r="B18" i="6"/>
  <c r="F26" i="6"/>
  <c r="B25" i="6"/>
  <c r="G25" i="6"/>
  <c r="B24" i="6"/>
  <c r="G24" i="6"/>
  <c r="B17" i="6"/>
  <c r="F25" i="6"/>
  <c r="H14"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<sst xmlns="http://schemas.openxmlformats.org/spreadsheetml/2006/main" count="23031" uniqueCount="19213">
  <si>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</si>
  <si>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</si>
  <si>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</si>
  <si>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</si>
  <si>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</si>
  <si>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</si>
  <si>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</si>
  <si>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</si>
  <si>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</si>
  <si>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</si>
  <si>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</si>
  <si>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</si>
  <si>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</si>
  <si>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</si>
  <si>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</si>
  <si>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</si>
  <si>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</si>
  <si>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</si>
  <si>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</si>
  <si>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</si>
  <si>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</si>
  <si>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</si>
  <si>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</si>
  <si>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</si>
  <si>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</si>
  <si>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</si>
  <si>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</si>
  <si>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</si>
  <si>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</si>
  <si>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</si>
  <si>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</si>
  <si>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</si>
  <si>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</si>
  <si>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</si>
  <si>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</si>
  <si>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</si>
  <si>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</si>
  <si>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</si>
  <si>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</si>
  <si>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</si>
  <si>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</si>
  <si>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</si>
  <si>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</si>
  <si>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</si>
  <si>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</si>
  <si>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</si>
  <si>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</si>
  <si>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</si>
  <si>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</si>
  <si>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</si>
  <si>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</si>
  <si>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</si>
  <si>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</si>
  <si>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</si>
  <si>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</si>
  <si>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</si>
  <si>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</si>
  <si>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</si>
  <si>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</si>
  <si>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</si>
  <si>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</si>
  <si>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</si>
  <si>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</si>
  <si>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</si>
  <si>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</si>
  <si>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</si>
  <si>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</si>
  <si>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</si>
  <si>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</si>
  <si>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</si>
  <si>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</si>
  <si>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</si>
  <si>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</si>
  <si>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</si>
  <si>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</si>
  <si>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</si>
  <si>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</si>
  <si>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</si>
  <si>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</si>
  <si>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</si>
  <si>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</si>
  <si>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</si>
  <si>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</si>
  <si>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</si>
  <si>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</si>
  <si>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</si>
  <si>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</si>
  <si>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</si>
  <si>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</si>
  <si>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</si>
  <si>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</si>
  <si>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</si>
  <si>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</si>
  <si>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</si>
  <si>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</si>
  <si>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</si>
  <si>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</si>
  <si>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</si>
  <si>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</si>
  <si>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</si>
  <si>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</si>
  <si>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</si>
  <si>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</si>
  <si>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</si>
  <si>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</si>
  <si>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</si>
  <si>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</si>
  <si>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</si>
  <si>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</si>
  <si>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</si>
  <si>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</si>
  <si>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</si>
  <si>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</si>
  <si>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</si>
  <si>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</si>
  <si>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</si>
  <si>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</si>
  <si>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</si>
  <si>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</si>
  <si>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</si>
  <si>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</si>
  <si>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</si>
  <si>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</si>
  <si>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</si>
  <si>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</si>
  <si>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</si>
  <si>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</si>
  <si>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</si>
  <si>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</si>
  <si>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</si>
  <si>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</si>
  <si>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</si>
  <si>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</si>
  <si>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</si>
  <si>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</si>
  <si>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</si>
  <si>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</si>
  <si>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</si>
  <si>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</si>
  <si>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</si>
  <si>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</si>
  <si>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</si>
  <si>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</si>
  <si>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</si>
  <si>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</si>
  <si>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</si>
  <si>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</si>
  <si>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</si>
  <si>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</si>
  <si>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</si>
  <si>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</si>
  <si>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</si>
  <si>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</si>
  <si>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</si>
  <si>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</si>
  <si>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</si>
  <si>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</si>
  <si>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</si>
  <si>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</si>
  <si>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</si>
  <si>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</si>
  <si>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</si>
  <si>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</si>
  <si>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</si>
  <si>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</si>
  <si>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</si>
  <si>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</si>
  <si>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</si>
  <si>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</si>
  <si>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</si>
  <si>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</si>
  <si>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</si>
  <si>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</si>
  <si>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</si>
  <si>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</si>
  <si>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</si>
  <si>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</si>
  <si>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</si>
  <si>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</si>
  <si>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</si>
  <si>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</si>
  <si>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</si>
  <si>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</si>
  <si>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</si>
  <si>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</si>
  <si>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</si>
  <si>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</si>
  <si>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</si>
  <si>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</si>
  <si>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</si>
  <si>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</si>
  <si>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</si>
  <si>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</si>
  <si>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</si>
  <si>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</si>
  <si>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</si>
  <si>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</si>
  <si>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</si>
  <si>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</si>
  <si>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</si>
  <si>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</si>
  <si>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</si>
  <si>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</si>
  <si>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</si>
  <si>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</si>
  <si>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</si>
  <si>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</si>
  <si>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</si>
  <si>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</si>
  <si>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</si>
  <si>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</si>
  <si>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</si>
  <si>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</si>
  <si>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</si>
  <si>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</si>
  <si>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</si>
  <si>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</si>
  <si>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</si>
  <si>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</si>
  <si>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</si>
  <si>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</si>
  <si>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</si>
  <si>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</si>
  <si>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</si>
  <si>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</si>
  <si>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</si>
  <si>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</si>
  <si>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</si>
  <si>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</si>
  <si>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</si>
  <si>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</si>
  <si>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</si>
  <si>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</si>
  <si>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</si>
  <si>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</si>
  <si>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</si>
  <si>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</si>
  <si>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</si>
  <si>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</si>
  <si>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</si>
  <si>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</si>
  <si>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</si>
  <si>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</si>
  <si>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</si>
  <si>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</si>
  <si>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</si>
  <si>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</si>
  <si>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</si>
  <si>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</si>
  <si>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</si>
  <si>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</si>
  <si>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</si>
  <si>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</si>
  <si>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</si>
  <si>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</si>
  <si>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</si>
  <si>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</si>
  <si>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</si>
  <si>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</si>
  <si>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</si>
  <si>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</si>
  <si>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</si>
  <si>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</si>
  <si>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</si>
  <si>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</si>
  <si>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</si>
  <si>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</si>
  <si>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</si>
  <si>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</si>
  <si>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</si>
  <si>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</si>
  <si>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</si>
  <si>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</si>
  <si>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</si>
  <si>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</si>
  <si>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</si>
  <si>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</si>
  <si>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</si>
  <si>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</si>
  <si>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</si>
  <si>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</si>
  <si>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</si>
  <si>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</si>
  <si>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</si>
  <si>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</si>
  <si>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</si>
  <si>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</si>
  <si>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</si>
  <si>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</si>
  <si>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</si>
  <si>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</si>
  <si>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</si>
  <si>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</si>
  <si>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</si>
  <si>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</si>
  <si>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</si>
  <si>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</si>
  <si>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</si>
  <si>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</si>
  <si>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</si>
  <si>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</si>
  <si>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</si>
  <si>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</si>
  <si>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</si>
  <si>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</si>
  <si>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</si>
  <si>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</si>
  <si>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</si>
  <si>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</si>
  <si>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</si>
  <si>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</si>
  <si>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</si>
  <si>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</si>
  <si>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</si>
  <si>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</si>
  <si>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</si>
  <si>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</si>
  <si>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</si>
  <si>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</si>
  <si>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</si>
  <si>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</si>
  <si>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</si>
  <si>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</si>
  <si>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</si>
  <si>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</si>
  <si>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</si>
  <si>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</si>
  <si>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</si>
  <si>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</si>
  <si>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</si>
  <si>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</si>
  <si>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</si>
  <si>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</si>
  <si>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</si>
  <si>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</si>
  <si>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</si>
  <si>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</si>
  <si>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</si>
  <si>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</si>
  <si>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</si>
  <si>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</si>
  <si>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</si>
  <si>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</si>
  <si>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</si>
  <si>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</si>
  <si>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</si>
  <si>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</si>
  <si>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</si>
  <si>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</si>
  <si>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</si>
  <si>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</si>
  <si>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</si>
  <si>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</si>
  <si>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</si>
  <si>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</si>
  <si>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</si>
  <si>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</si>
  <si>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</si>
  <si>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</si>
  <si>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</si>
  <si>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</si>
  <si>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</si>
  <si>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</si>
  <si>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</si>
  <si>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</si>
  <si>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</si>
  <si>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</si>
  <si>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</si>
  <si>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</si>
  <si>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</si>
  <si>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</si>
  <si>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</si>
  <si>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</si>
  <si>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</si>
  <si>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</si>
  <si>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</si>
  <si>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</si>
  <si>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</si>
  <si>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</si>
  <si>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</si>
  <si>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</si>
  <si>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</si>
  <si>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</si>
  <si>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</si>
  <si>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</si>
  <si>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</si>
  <si>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</si>
  <si>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</si>
  <si>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</si>
  <si>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</si>
  <si>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</si>
  <si>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</si>
  <si>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</si>
  <si>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</si>
  <si>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</si>
  <si>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</si>
  <si>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</si>
  <si>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</si>
  <si>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</si>
  <si>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</si>
  <si>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</si>
  <si>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</si>
  <si>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</si>
  <si>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</si>
  <si>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</si>
  <si>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</si>
  <si>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</si>
  <si>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</si>
  <si>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</si>
  <si>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</si>
  <si>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</si>
  <si>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</si>
  <si>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</si>
  <si>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</si>
  <si>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</si>
  <si>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</si>
  <si>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</si>
  <si>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</si>
  <si>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</si>
  <si>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</si>
  <si>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</si>
  <si>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</si>
  <si>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</si>
  <si>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</si>
  <si>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</si>
  <si>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</si>
  <si>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</si>
  <si>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</si>
  <si>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</si>
  <si>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</si>
  <si>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</si>
  <si>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</si>
  <si>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</si>
  <si>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</si>
  <si>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</si>
  <si>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</si>
  <si>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</si>
  <si>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</si>
  <si>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</si>
  <si>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</si>
  <si>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</si>
  <si>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</si>
  <si>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</si>
  <si>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</si>
  <si>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</si>
  <si>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</si>
  <si>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</si>
  <si>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</si>
  <si>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</si>
  <si>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</si>
  <si>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</si>
  <si>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</si>
  <si>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</si>
  <si>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</si>
  <si>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</si>
  <si>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</si>
  <si>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</si>
  <si>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</si>
  <si>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</si>
  <si>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</si>
  <si>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</si>
  <si>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</si>
  <si>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</si>
  <si>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</si>
  <si>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</si>
  <si>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</si>
  <si>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</si>
  <si>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</si>
  <si>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</si>
  <si>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</si>
  <si>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</si>
  <si>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</si>
  <si>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</si>
  <si>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</si>
  <si>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</si>
  <si>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</si>
  <si>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</si>
  <si>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</si>
  <si>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</si>
  <si>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</si>
  <si>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</si>
  <si>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</si>
  <si>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</si>
  <si>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</si>
  <si>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</si>
  <si>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</si>
  <si>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</si>
  <si>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</si>
  <si>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</si>
  <si>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</si>
  <si>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</si>
  <si>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</si>
  <si>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</si>
  <si>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</si>
  <si>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</si>
  <si>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</si>
  <si>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</si>
  <si>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</si>
  <si>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</si>
  <si>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</si>
  <si>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</si>
  <si>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</si>
  <si>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</si>
  <si>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</si>
  <si>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</si>
  <si>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</si>
  <si>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</si>
  <si>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</si>
  <si>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</si>
  <si>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</si>
  <si>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</si>
  <si>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</si>
  <si>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</si>
  <si>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</si>
  <si>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</si>
  <si>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</si>
  <si>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</si>
  <si>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</si>
  <si>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</si>
  <si>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</si>
  <si>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</si>
  <si>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</si>
  <si>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</si>
  <si>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</si>
  <si>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</si>
  <si>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</si>
  <si>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</si>
  <si>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</si>
  <si>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</si>
  <si>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</si>
  <si>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</si>
  <si>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</si>
  <si>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</si>
  <si>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</si>
  <si>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</si>
  <si>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</si>
  <si>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</si>
  <si>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</si>
  <si>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</si>
  <si>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</si>
  <si>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</si>
  <si>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</si>
  <si>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</si>
  <si>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</si>
  <si>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</si>
  <si>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</si>
  <si>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</si>
  <si>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</si>
  <si>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</si>
  <si>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</si>
  <si>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</si>
  <si>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</si>
  <si>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</si>
  <si>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</si>
  <si>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</si>
  <si>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</si>
  <si>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</si>
  <si>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</si>
  <si>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</si>
  <si>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</si>
  <si>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</si>
  <si>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</si>
  <si>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</si>
  <si>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</si>
  <si>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</si>
  <si>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</si>
  <si>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</si>
  <si>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</si>
  <si>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</si>
  <si>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</si>
  <si>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</si>
  <si>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</si>
  <si>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</si>
  <si>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</si>
  <si>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</si>
  <si>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</si>
  <si>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</si>
  <si>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</si>
  <si>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</si>
  <si>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</si>
  <si>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</si>
  <si>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</si>
  <si>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</si>
  <si>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</si>
  <si>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</si>
  <si>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</si>
  <si>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</si>
  <si>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</si>
  <si>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</si>
  <si>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</si>
  <si>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</si>
  <si>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</si>
  <si>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</si>
  <si>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</si>
  <si>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</si>
  <si>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</si>
  <si>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</si>
  <si>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</si>
  <si>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</si>
  <si>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</si>
  <si>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</si>
  <si>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</si>
  <si>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</si>
  <si>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</si>
  <si>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</si>
  <si>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</si>
  <si>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</si>
  <si>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</si>
  <si>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</si>
  <si>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</si>
  <si>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</si>
  <si>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</si>
  <si>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</si>
  <si>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</si>
  <si>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</si>
  <si>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</si>
  <si>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</si>
  <si>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</si>
  <si>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</si>
  <si>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</si>
  <si>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</si>
  <si>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</si>
  <si>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</si>
  <si>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</si>
  <si>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</si>
  <si>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</si>
  <si>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</si>
  <si>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</si>
  <si>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</si>
  <si>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</si>
  <si>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</si>
  <si>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</si>
  <si>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</si>
  <si>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</si>
  <si>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</si>
  <si>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</si>
  <si>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</si>
  <si>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</si>
  <si>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</si>
  <si>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</si>
  <si>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</si>
  <si>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</si>
  <si>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</si>
  <si>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</si>
  <si>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</si>
  <si>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</si>
  <si>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</si>
  <si>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</si>
  <si>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</si>
  <si>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</si>
  <si>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</si>
  <si>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</si>
  <si>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</si>
  <si>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</si>
  <si>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</si>
  <si>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</si>
  <si>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</si>
  <si>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</si>
  <si>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</si>
  <si>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</si>
  <si>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</si>
  <si>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</si>
  <si>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</si>
  <si>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</si>
  <si>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</si>
  <si>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</si>
  <si>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</si>
  <si>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</si>
  <si>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</si>
  <si>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</si>
  <si>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</si>
  <si>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</si>
  <si>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</si>
  <si>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</si>
  <si>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</si>
  <si>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</si>
  <si>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</si>
  <si>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</si>
  <si>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</si>
  <si>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</si>
  <si>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</si>
  <si>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</si>
  <si>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</si>
  <si>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</si>
  <si>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</si>
  <si>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</si>
  <si>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</si>
  <si>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</si>
  <si>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</si>
  <si>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</si>
  <si>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</si>
  <si>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</si>
  <si>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</si>
  <si>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</si>
  <si>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</si>
  <si>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</si>
  <si>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</si>
  <si>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</si>
  <si>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</si>
  <si>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</si>
  <si>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</si>
  <si>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</si>
  <si>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</si>
  <si>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</si>
  <si>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</si>
  <si>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</si>
  <si>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</si>
  <si>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</si>
  <si>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</si>
  <si>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</si>
  <si>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</si>
  <si>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</si>
  <si>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</si>
  <si>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</si>
  <si>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</si>
  <si>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</si>
  <si>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</si>
  <si>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</si>
  <si>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</si>
  <si>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</si>
  <si>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</si>
  <si>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</si>
  <si>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</si>
  <si>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</si>
  <si>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</si>
  <si>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</si>
  <si>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</si>
  <si>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</si>
  <si>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</si>
  <si>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</si>
  <si>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</si>
  <si>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</si>
  <si>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</si>
  <si>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</si>
  <si>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</si>
  <si>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</si>
  <si>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</si>
  <si>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</si>
  <si>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</si>
  <si>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</si>
  <si>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</si>
  <si>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</si>
  <si>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</si>
  <si>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</si>
  <si>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</si>
  <si>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</si>
  <si>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</si>
  <si>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</si>
  <si>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</si>
  <si>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</si>
  <si>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</si>
  <si>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</si>
  <si>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</si>
  <si>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</si>
  <si>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</si>
  <si>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</si>
  <si>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</si>
  <si>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</si>
  <si>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</si>
  <si>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</si>
  <si>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</si>
  <si>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</si>
  <si>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</si>
  <si>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</si>
  <si>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</si>
  <si>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</si>
  <si>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</si>
  <si>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</si>
  <si>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</si>
  <si>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</si>
  <si>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</si>
  <si>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</si>
  <si>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</si>
  <si>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</si>
  <si>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</si>
  <si>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</si>
  <si>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</si>
  <si>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</si>
  <si>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</si>
  <si>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</si>
  <si>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</si>
  <si>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</si>
  <si>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</si>
  <si>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</si>
  <si>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</si>
  <si>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</si>
  <si>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</si>
  <si>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</si>
  <si>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</si>
  <si>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</si>
  <si>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</si>
  <si>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</si>
  <si>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</si>
  <si>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</si>
  <si>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</si>
  <si>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</si>
  <si>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</si>
  <si>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</si>
  <si>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</si>
  <si>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</si>
  <si>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</si>
  <si>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</si>
  <si>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</si>
  <si>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</si>
  <si>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</si>
  <si>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</si>
  <si>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</si>
  <si>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</si>
  <si>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</si>
  <si>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</si>
  <si>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</si>
  <si>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</si>
  <si>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</si>
  <si>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</si>
  <si>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</si>
  <si>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</si>
  <si>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</si>
  <si>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</si>
  <si>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</si>
  <si>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</si>
  <si>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</si>
  <si>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</si>
  <si>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</si>
  <si>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</si>
  <si>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</si>
  <si>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</si>
  <si>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</si>
  <si>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</si>
  <si>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</si>
  <si>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</si>
  <si>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</si>
  <si>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</si>
  <si>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</si>
  <si>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</si>
  <si>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</si>
  <si>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</si>
  <si>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</si>
  <si>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</si>
  <si>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</si>
  <si>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</si>
  <si>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</si>
  <si>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</si>
  <si>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</si>
  <si>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</si>
  <si>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</si>
  <si>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</si>
  <si>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</si>
  <si>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</si>
  <si>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</si>
  <si>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</si>
  <si>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</si>
  <si>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</si>
  <si>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</si>
  <si>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</si>
  <si>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</si>
  <si>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</si>
  <si>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</si>
  <si>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</si>
  <si>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</si>
  <si>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</si>
  <si>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</si>
  <si>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</si>
  <si>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</si>
  <si>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</si>
  <si>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</si>
  <si>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</si>
  <si>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</si>
  <si>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</si>
  <si>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</si>
  <si>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</si>
  <si>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</si>
  <si>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</si>
  <si>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</si>
  <si>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</si>
  <si>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</si>
  <si>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</si>
  <si>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</si>
  <si>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</si>
  <si>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</si>
  <si>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</si>
  <si>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</si>
  <si>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</si>
  <si>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</si>
  <si>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</si>
  <si>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</si>
  <si>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</si>
  <si>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</si>
  <si>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</si>
  <si>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</si>
  <si>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</si>
  <si>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</si>
  <si>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</si>
  <si>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</si>
  <si>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</si>
  <si>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</si>
  <si>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</si>
  <si>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</si>
  <si>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</si>
  <si>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</si>
  <si>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</si>
  <si>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</si>
  <si>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</si>
  <si>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</si>
  <si>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</si>
  <si>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</si>
  <si>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</si>
  <si>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</si>
  <si>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</si>
  <si>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</si>
  <si>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</si>
  <si>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</si>
  <si>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</si>
  <si>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</si>
  <si>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</si>
  <si>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</si>
  <si>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</si>
  <si>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</si>
  <si>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</si>
  <si>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</si>
  <si>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</si>
  <si>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</si>
  <si>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</si>
  <si>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</si>
  <si>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</si>
  <si>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</si>
  <si>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</si>
  <si>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</si>
  <si>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</si>
  <si>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</si>
  <si>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</si>
  <si>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</si>
  <si>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</si>
  <si>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</si>
  <si>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</si>
  <si>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</si>
  <si>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</si>
  <si>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</si>
  <si>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</si>
  <si>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</si>
  <si>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</si>
  <si>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</si>
  <si>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</si>
  <si>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</si>
  <si>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</si>
  <si>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</si>
  <si>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</si>
  <si>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</si>
  <si>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</si>
  <si>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</si>
  <si>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</si>
  <si>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</si>
  <si>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</si>
  <si>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</si>
  <si>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</si>
  <si>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</si>
  <si>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</si>
  <si>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</si>
  <si>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</si>
  <si>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</si>
  <si>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</si>
  <si>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</si>
  <si>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</si>
  <si>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</si>
  <si>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</si>
  <si>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</si>
  <si>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</si>
  <si>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</si>
  <si>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</si>
  <si>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</si>
  <si>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</si>
  <si>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</si>
  <si>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</si>
  <si>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</si>
  <si>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</si>
  <si>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</si>
  <si>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</si>
  <si>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</si>
  <si>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</si>
  <si>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</si>
  <si>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</si>
  <si>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</si>
  <si>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</si>
  <si>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</si>
  <si>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</si>
  <si>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</si>
  <si>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</si>
  <si>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</si>
  <si>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</si>
  <si>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</si>
  <si>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</si>
  <si>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</si>
  <si>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</si>
  <si>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</si>
  <si>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</si>
  <si>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</si>
  <si>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</si>
  <si>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</si>
  <si>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</si>
  <si>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</si>
  <si>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</si>
  <si>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</si>
  <si>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</si>
  <si>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</si>
  <si>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</si>
  <si>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</si>
  <si>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</si>
  <si>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</si>
  <si>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</si>
  <si>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</si>
  <si>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</si>
  <si>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</si>
  <si>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</si>
  <si>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</si>
  <si>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</si>
  <si>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</si>
  <si>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</si>
  <si>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</si>
  <si>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</si>
  <si>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</si>
  <si>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</si>
  <si>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</si>
  <si>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</si>
  <si>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</si>
  <si>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</si>
  <si>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</si>
  <si>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</si>
  <si>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</si>
  <si>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</si>
  <si>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</si>
  <si>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</si>
  <si>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</si>
  <si>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</si>
  <si>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</si>
  <si>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</si>
  <si>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</si>
  <si>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</si>
  <si>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</si>
  <si>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</si>
  <si>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</si>
  <si>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</si>
  <si>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</si>
  <si>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</si>
  <si>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</si>
  <si>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</si>
  <si>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</si>
  <si>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</si>
  <si>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</si>
  <si>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</si>
  <si>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</si>
  <si>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</si>
  <si>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</si>
  <si>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</si>
  <si>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</si>
  <si>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</si>
  <si>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</si>
  <si>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</si>
  <si>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</si>
  <si>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</si>
  <si>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</si>
  <si>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</si>
  <si>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</si>
  <si>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</si>
  <si>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</si>
  <si>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</si>
  <si>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</si>
  <si>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</si>
  <si>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</si>
  <si>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</si>
  <si>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</si>
  <si>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</si>
  <si>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</si>
  <si>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</si>
  <si>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</si>
  <si>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</si>
  <si>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</si>
  <si>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</si>
  <si>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</si>
  <si>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</si>
  <si>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</si>
  <si>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</si>
  <si>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</si>
  <si>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</si>
  <si>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</si>
  <si>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</si>
  <si>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</si>
  <si>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</si>
  <si>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</si>
  <si>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</si>
  <si>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</si>
  <si>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</si>
  <si>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</si>
  <si>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</si>
  <si>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</si>
  <si>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</si>
  <si>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</si>
  <si>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</si>
  <si>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</si>
  <si>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</si>
  <si>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</si>
  <si>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</si>
  <si>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</si>
  <si>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</si>
  <si>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</si>
  <si>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</si>
  <si>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</si>
  <si>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</si>
  <si>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</si>
  <si>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</si>
  <si>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</si>
  <si>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</si>
  <si>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</si>
  <si>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</si>
  <si>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</si>
  <si>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</si>
  <si>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</si>
  <si>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</si>
  <si>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</si>
  <si>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</si>
  <si>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</si>
  <si>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</si>
  <si>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</si>
  <si>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</si>
  <si>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</si>
  <si>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</si>
  <si>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</si>
  <si>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</si>
  <si>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</si>
  <si>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</si>
  <si>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</si>
  <si>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</si>
  <si>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</si>
  <si>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</si>
  <si>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</si>
  <si>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</si>
  <si>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</si>
  <si>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</si>
  <si>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</si>
  <si>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</si>
  <si>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</si>
  <si>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</si>
  <si>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</si>
  <si>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</si>
  <si>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</si>
  <si>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</si>
  <si>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</si>
  <si>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</si>
  <si>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</si>
  <si>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</si>
  <si>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</si>
  <si>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</si>
  <si>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</si>
  <si>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</si>
  <si>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</si>
  <si>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</si>
  <si>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</si>
  <si>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</si>
  <si>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</si>
  <si>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</si>
  <si>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</si>
  <si>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</si>
  <si>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</si>
  <si>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</si>
  <si>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</si>
  <si>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</si>
  <si>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</si>
  <si>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</si>
  <si>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</si>
  <si>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</si>
  <si>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</si>
  <si>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</si>
  <si>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</si>
  <si>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</si>
  <si>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</si>
  <si>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</si>
  <si>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</si>
  <si>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</si>
  <si>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</si>
  <si>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</si>
  <si>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</si>
  <si>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</si>
  <si>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</si>
  <si>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</si>
  <si>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</si>
  <si>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</si>
  <si>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</si>
  <si>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</si>
  <si>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</si>
  <si>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</si>
  <si>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</si>
  <si>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</si>
  <si>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</si>
  <si>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</si>
  <si>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</si>
  <si>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</si>
  <si>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</si>
  <si>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</si>
  <si>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</si>
  <si>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</si>
  <si>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</si>
  <si>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</si>
  <si>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</si>
  <si>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</si>
  <si>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</si>
  <si>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</si>
  <si>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</si>
  <si>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</si>
  <si>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</si>
  <si>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</si>
  <si>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</si>
  <si>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</si>
  <si>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</si>
  <si>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</si>
  <si>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</si>
  <si>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</si>
  <si>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</si>
  <si>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</si>
  <si>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</si>
  <si>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</si>
  <si>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</si>
  <si>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</si>
  <si>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</si>
  <si>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</si>
  <si>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</si>
  <si>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</si>
  <si>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</si>
  <si>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</si>
  <si>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</si>
  <si>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</si>
  <si>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</si>
  <si>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</si>
  <si>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</si>
  <si>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</si>
  <si>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</si>
  <si>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</si>
  <si>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</si>
  <si>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</si>
  <si>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</si>
  <si>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</si>
  <si>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</si>
  <si>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</si>
  <si>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</si>
  <si>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</si>
  <si>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</si>
  <si>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</si>
  <si>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</si>
  <si>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</si>
  <si>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</si>
  <si>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</si>
  <si>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</si>
  <si>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</si>
  <si>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</si>
  <si>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</si>
  <si>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</si>
  <si>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</si>
  <si>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</si>
  <si>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</si>
  <si>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</si>
  <si>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</si>
  <si>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</si>
  <si>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</si>
  <si>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</si>
  <si>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</si>
  <si>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</si>
  <si>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</si>
  <si>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</si>
  <si>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</si>
  <si>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</si>
  <si>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</si>
  <si>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</si>
  <si>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</si>
  <si>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</si>
  <si>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</si>
  <si>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</si>
  <si>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</si>
  <si>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</si>
  <si>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</si>
  <si>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</si>
  <si>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</si>
  <si>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</si>
  <si>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</si>
  <si>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</si>
  <si>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</si>
  <si>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</si>
  <si>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</si>
  <si>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</si>
  <si>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</si>
  <si>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</si>
  <si>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</si>
  <si>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</si>
  <si>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</si>
  <si>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</si>
  <si>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</si>
  <si>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</si>
  <si>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</si>
  <si>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</si>
  <si>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</si>
  <si>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</si>
  <si>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</si>
  <si>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</si>
  <si>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</si>
  <si>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</si>
  <si>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</si>
  <si>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</si>
  <si>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</si>
  <si>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</si>
  <si>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</si>
  <si>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</si>
  <si>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</si>
  <si>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</si>
  <si>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</si>
  <si>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</si>
  <si>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</si>
  <si>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</si>
  <si>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</si>
  <si>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</si>
  <si>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</si>
  <si>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</si>
  <si>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</si>
  <si>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</si>
  <si>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</si>
  <si>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</si>
  <si>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</si>
  <si>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</si>
  <si>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</si>
  <si>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</si>
  <si>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</si>
  <si>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</si>
  <si>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</si>
  <si>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</si>
  <si>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</si>
  <si>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</si>
  <si>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</si>
  <si>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</si>
  <si>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</si>
  <si>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</si>
  <si>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</si>
  <si>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</si>
  <si>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</si>
  <si>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</si>
  <si>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</si>
  <si>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</si>
  <si>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</si>
  <si>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</si>
  <si>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</si>
  <si>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</si>
  <si>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</si>
  <si>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</si>
  <si>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</si>
  <si>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</si>
  <si>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</si>
  <si>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</si>
  <si>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</si>
  <si>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</si>
  <si>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</si>
  <si>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</si>
  <si>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</si>
  <si>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</si>
  <si>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</si>
  <si>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</si>
  <si>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</si>
  <si>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</si>
  <si>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</si>
  <si>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</si>
  <si>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</si>
  <si>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</si>
  <si>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</si>
  <si>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</si>
  <si>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</si>
  <si>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</si>
  <si>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</si>
  <si>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</si>
  <si>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</si>
  <si>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</si>
  <si>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</si>
  <si>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</si>
  <si>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</si>
  <si>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</si>
  <si>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</si>
  <si>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</si>
  <si>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</si>
  <si>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</si>
  <si>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</si>
  <si>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</si>
  <si>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</si>
  <si>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</si>
  <si>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</si>
  <si>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</si>
  <si>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</si>
  <si>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</si>
  <si>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</si>
  <si>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</si>
  <si>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</si>
  <si>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</si>
  <si>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</si>
  <si>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</si>
  <si>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</si>
  <si>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</si>
  <si>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</si>
  <si>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</si>
  <si>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</si>
  <si>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</si>
  <si>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</si>
  <si>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</si>
  <si>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</si>
  <si>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</si>
  <si>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</si>
  <si>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</si>
  <si>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</si>
  <si>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</si>
  <si>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</si>
  <si>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</si>
  <si>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</si>
  <si>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</si>
  <si>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</si>
  <si>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</si>
  <si>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</si>
  <si>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</si>
  <si>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</si>
  <si>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</si>
  <si>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</si>
  <si>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</si>
  <si>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</si>
  <si>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</si>
  <si>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</si>
  <si>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</si>
  <si>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</si>
  <si>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</si>
  <si>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</si>
  <si>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</si>
  <si>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</si>
  <si>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</si>
  <si>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</si>
  <si>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</si>
  <si>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</si>
  <si>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</si>
  <si>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</si>
  <si>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</si>
  <si>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</si>
  <si>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</si>
  <si>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</si>
  <si>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</si>
  <si>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</si>
  <si>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</si>
  <si>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</si>
  <si>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</si>
  <si>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</si>
  <si>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</si>
  <si>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</si>
  <si>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</si>
  <si>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</si>
  <si>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</si>
  <si>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</si>
  <si>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</si>
  <si>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</si>
  <si>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</si>
  <si>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</si>
  <si>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</si>
  <si>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</si>
  <si>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</si>
  <si>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</si>
  <si>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</si>
  <si>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</si>
  <si>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</si>
  <si>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</si>
  <si>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</si>
  <si>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</si>
  <si>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</si>
  <si>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</si>
  <si>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</si>
  <si>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</si>
  <si>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</si>
  <si>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</si>
  <si>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</si>
  <si>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</si>
  <si>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</si>
  <si>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</si>
  <si>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</si>
  <si>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</si>
  <si>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</si>
  <si>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</si>
  <si>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</si>
  <si>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</si>
  <si>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</si>
  <si>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</si>
  <si>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</si>
  <si>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</si>
  <si>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</si>
  <si>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</si>
  <si>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</si>
  <si>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</si>
  <si>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</si>
  <si>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</si>
  <si>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</si>
  <si>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</si>
  <si>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</si>
  <si>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</si>
  <si>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</si>
  <si>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</si>
  <si>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</si>
  <si>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</si>
  <si>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</si>
  <si>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</si>
  <si>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</si>
  <si>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</si>
  <si>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</si>
  <si>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</si>
  <si>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</si>
  <si>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</si>
  <si>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</si>
  <si>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</si>
  <si>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</si>
  <si>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</si>
  <si>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</si>
  <si>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</si>
  <si>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</si>
  <si>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</si>
  <si>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</si>
  <si>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</si>
  <si>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</si>
  <si>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</si>
  <si>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</si>
  <si>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</si>
  <si>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</si>
  <si>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</si>
  <si>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</si>
  <si>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</si>
  <si>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</si>
  <si>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</si>
  <si>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</si>
  <si>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</si>
  <si>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</si>
  <si>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</si>
  <si>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</si>
  <si>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</si>
  <si>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</si>
  <si>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</si>
  <si>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</si>
  <si>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</si>
  <si>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</si>
  <si>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</si>
  <si>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</si>
  <si>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</si>
  <si>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</si>
  <si>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</si>
  <si>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</si>
  <si>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</si>
  <si>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</si>
  <si>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</si>
  <si>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</si>
  <si>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</si>
  <si>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</si>
  <si>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</si>
  <si>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</si>
  <si>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</si>
  <si>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</si>
  <si>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</si>
  <si>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</si>
  <si>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</si>
  <si>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</si>
  <si>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</si>
  <si>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</si>
  <si>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</si>
  <si>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</si>
  <si>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</si>
  <si>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</si>
  <si>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</si>
  <si>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</si>
  <si>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</si>
  <si>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</si>
  <si>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</si>
  <si>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</si>
  <si>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</si>
  <si>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</si>
  <si>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</si>
  <si>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</si>
  <si>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</si>
  <si>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</si>
  <si>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</si>
  <si>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</si>
  <si>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</si>
  <si>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</si>
  <si>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</si>
  <si>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</si>
  <si>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</si>
  <si>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</si>
  <si>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</si>
  <si>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</si>
  <si>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</si>
  <si>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</si>
  <si>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</si>
  <si>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</si>
  <si>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</si>
  <si>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</si>
  <si>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</si>
  <si>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</si>
  <si>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</si>
  <si>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</si>
  <si>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</si>
  <si>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</si>
  <si>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</si>
  <si>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</si>
  <si>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</si>
  <si>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</si>
  <si>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</si>
  <si>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</si>
  <si>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</si>
  <si>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</si>
  <si>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</si>
  <si>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</si>
  <si>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</si>
  <si>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</si>
  <si>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</si>
  <si>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</si>
  <si>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</si>
  <si>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</si>
  <si>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</si>
  <si>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</si>
  <si>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</si>
  <si>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</si>
  <si>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</si>
  <si>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</si>
  <si>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</si>
  <si>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</si>
  <si>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</si>
  <si>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</si>
  <si>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</si>
  <si>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</si>
  <si>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</si>
  <si>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</si>
  <si>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</si>
  <si>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</si>
  <si>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</si>
  <si>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</si>
  <si>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</si>
  <si>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</si>
  <si>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</si>
  <si>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</si>
  <si>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</si>
  <si>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</si>
  <si>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</si>
  <si>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</si>
  <si>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</si>
  <si>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</si>
  <si>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</si>
  <si>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</si>
  <si>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</si>
  <si>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</si>
  <si>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</si>
  <si>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</si>
  <si>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</si>
  <si>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</si>
  <si>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</si>
  <si>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</si>
  <si>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</si>
  <si>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</si>
  <si>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</si>
  <si>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</si>
  <si>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</si>
  <si>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</si>
  <si>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</si>
  <si>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</si>
  <si>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</si>
  <si>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</si>
  <si>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</si>
  <si>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</si>
  <si>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</si>
  <si>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</si>
  <si>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</si>
  <si>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</si>
  <si>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</si>
  <si>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</si>
  <si>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</si>
  <si>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</si>
  <si>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</si>
  <si>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</si>
  <si>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</si>
  <si>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</si>
  <si>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</si>
  <si>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</si>
  <si>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</si>
  <si>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</si>
  <si>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</si>
  <si>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</si>
  <si>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</si>
  <si>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</si>
  <si>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</si>
  <si>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</si>
  <si>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</si>
  <si>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</si>
  <si>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</si>
  <si>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</si>
  <si>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</si>
  <si>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</si>
  <si>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</si>
  <si>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</si>
  <si>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</si>
  <si>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</si>
  <si>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</si>
  <si>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</si>
  <si>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</si>
  <si>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</si>
  <si>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</si>
  <si>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</si>
  <si>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</si>
  <si>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</si>
  <si>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</si>
  <si>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</si>
  <si>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</si>
  <si>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</si>
  <si>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</si>
  <si>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</si>
  <si>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</si>
  <si>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</si>
  <si>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</si>
  <si>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</si>
  <si>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</si>
  <si>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</si>
  <si>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</si>
  <si>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</si>
  <si>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</si>
  <si>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</si>
  <si>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</si>
  <si>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</si>
  <si>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</si>
  <si>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</si>
  <si>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</si>
  <si>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</si>
  <si>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</si>
  <si>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</si>
  <si>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</si>
  <si>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</si>
  <si>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</si>
  <si>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</si>
  <si>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</si>
  <si>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</si>
  <si>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</si>
  <si>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</si>
  <si>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</si>
  <si>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</si>
  <si>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</si>
  <si>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</si>
  <si>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</si>
  <si>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</si>
  <si>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</si>
  <si>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</si>
  <si>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</si>
  <si>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</si>
  <si>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</si>
  <si>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</si>
  <si>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</si>
  <si>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</si>
  <si>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</si>
  <si>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</si>
  <si>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</si>
  <si>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</si>
  <si>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</si>
  <si>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</si>
  <si>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</si>
  <si>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</si>
  <si>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</si>
  <si>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</si>
  <si>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</si>
  <si>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</si>
  <si>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</si>
  <si>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</si>
  <si>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</si>
  <si>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</si>
  <si>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</si>
  <si>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</si>
  <si>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</si>
  <si>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</si>
  <si>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</si>
  <si>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</si>
  <si>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</si>
  <si>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</si>
  <si>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</si>
  <si>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</si>
  <si>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</si>
  <si>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</si>
  <si>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</si>
  <si>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</si>
  <si>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</si>
  <si>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</si>
  <si>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</si>
  <si>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</si>
  <si>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</si>
  <si>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</si>
  <si>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</si>
  <si>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</si>
  <si>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</si>
  <si>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</si>
  <si>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</si>
  <si>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</si>
  <si>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</si>
  <si>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</si>
  <si>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</si>
  <si>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</si>
  <si>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</si>
  <si>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</si>
  <si>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</si>
  <si>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</si>
  <si>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</si>
  <si>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</si>
  <si>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</si>
  <si>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</si>
  <si>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</si>
  <si>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</si>
  <si>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</si>
  <si>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</si>
  <si>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</si>
  <si>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</si>
  <si>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</si>
  <si>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</si>
  <si>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</si>
  <si>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</si>
  <si>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</si>
  <si>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</si>
  <si>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</si>
  <si>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</si>
  <si>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</si>
  <si>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</si>
  <si>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</si>
  <si>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</si>
  <si>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</si>
  <si>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</si>
  <si>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</si>
  <si>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</si>
  <si>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</si>
  <si>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</si>
  <si>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</si>
  <si>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</si>
  <si>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</si>
  <si>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</si>
  <si>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</si>
  <si>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</si>
  <si>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</si>
  <si>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</si>
  <si>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</si>
  <si>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</si>
  <si>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</si>
  <si>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</si>
  <si>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</si>
  <si>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</si>
  <si>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</si>
  <si>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</si>
  <si>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</si>
  <si>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</si>
  <si>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</si>
  <si>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</si>
  <si>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</si>
  <si>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</si>
  <si>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</si>
  <si>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</si>
  <si>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</si>
  <si>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</si>
  <si>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</si>
  <si>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</si>
  <si>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</si>
  <si>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</si>
  <si>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</si>
  <si>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</si>
  <si>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</si>
  <si>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</si>
  <si>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</si>
  <si>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</si>
  <si>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</si>
  <si>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</si>
  <si>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</si>
  <si>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</si>
  <si>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</si>
  <si>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</si>
  <si>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</si>
  <si>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</si>
  <si>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</si>
  <si>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</si>
  <si>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</si>
  <si>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</si>
  <si>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</si>
  <si>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</si>
  <si>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</si>
  <si>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</si>
  <si>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</si>
  <si>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</si>
  <si>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</si>
  <si>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</si>
  <si>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</si>
  <si>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</si>
  <si>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</si>
  <si>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</si>
  <si>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</si>
  <si>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</si>
  <si>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</si>
  <si>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</si>
  <si>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</si>
  <si>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</si>
  <si>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</si>
  <si>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</si>
  <si>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</si>
  <si>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</si>
  <si>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</si>
  <si>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</si>
  <si>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</si>
  <si>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</si>
  <si>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</si>
  <si>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</si>
  <si>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</si>
  <si>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</si>
  <si>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</si>
  <si>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</si>
  <si>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</si>
  <si>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</si>
  <si>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</si>
  <si>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</si>
  <si>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</si>
  <si>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</si>
  <si>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</si>
  <si>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</si>
  <si>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</si>
  <si>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</si>
  <si>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</si>
  <si>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</si>
  <si>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</si>
  <si>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</si>
  <si>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</si>
  <si>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</si>
  <si>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</si>
  <si>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</si>
  <si>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</si>
  <si>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</si>
  <si>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</si>
  <si>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</si>
  <si>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</si>
  <si>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</si>
  <si>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</si>
  <si>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</si>
  <si>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</si>
  <si>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</si>
  <si>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</si>
  <si>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</si>
  <si>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</si>
  <si>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</si>
  <si>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</si>
  <si>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</si>
  <si>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</si>
  <si>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</si>
  <si>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</si>
  <si>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</si>
  <si>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</si>
  <si>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</si>
  <si>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</si>
  <si>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</si>
  <si>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</si>
  <si>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</si>
  <si>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</si>
  <si>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</si>
  <si>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</si>
  <si>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</si>
  <si>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</si>
  <si>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</si>
  <si>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</si>
  <si>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</si>
  <si>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</si>
  <si>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</si>
  <si>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</si>
  <si>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</si>
  <si>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</si>
  <si>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</si>
  <si>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</si>
  <si>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</si>
  <si>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</si>
  <si>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</si>
  <si>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</si>
  <si>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</si>
  <si>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</si>
  <si>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</si>
  <si>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</si>
  <si>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</si>
  <si>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</si>
  <si>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</si>
  <si>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</si>
  <si>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</si>
  <si>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</si>
  <si>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</si>
  <si>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</si>
  <si>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</si>
  <si>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</si>
  <si>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</si>
  <si>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</si>
  <si>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</si>
  <si>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</si>
  <si>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</si>
  <si>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</si>
  <si>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</si>
  <si>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</si>
  <si>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</si>
  <si>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</si>
  <si>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</si>
  <si>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</si>
  <si>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</si>
  <si>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</si>
  <si>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</si>
  <si>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</si>
  <si>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</si>
  <si>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</si>
  <si>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</si>
  <si>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</si>
  <si>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</si>
  <si>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</si>
  <si>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</si>
  <si>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</si>
  <si>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</si>
  <si>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</si>
  <si>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</si>
  <si>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</si>
  <si>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</si>
  <si>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</si>
  <si>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</si>
  <si>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</si>
  <si>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</si>
  <si>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</si>
  <si>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</si>
  <si>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</si>
  <si>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</si>
  <si>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</si>
  <si>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</si>
  <si>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</si>
  <si>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</si>
  <si>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</si>
  <si>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</si>
  <si>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</si>
  <si>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</si>
  <si>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</si>
  <si>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</si>
  <si>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</si>
  <si>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</si>
  <si>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</si>
  <si>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</si>
  <si>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</si>
  <si>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</si>
  <si>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</si>
  <si>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</si>
  <si>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</si>
  <si>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</si>
  <si>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</si>
  <si>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</si>
  <si>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</si>
  <si>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</si>
  <si>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</si>
  <si>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</si>
  <si>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</si>
  <si>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</si>
  <si>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</si>
  <si>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</si>
  <si>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</si>
  <si>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</si>
  <si>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</si>
  <si>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</si>
  <si>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</si>
  <si>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</si>
  <si>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</si>
  <si>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</si>
  <si>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</si>
  <si>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</si>
  <si>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</si>
  <si>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</si>
  <si>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</si>
  <si>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</si>
  <si>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</si>
  <si>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</si>
  <si>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</si>
  <si>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</si>
  <si>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</si>
  <si>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</si>
  <si>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</si>
  <si>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</si>
  <si>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</si>
  <si>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</si>
  <si>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</si>
  <si>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</si>
  <si>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</si>
  <si>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</si>
  <si>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</si>
  <si>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</si>
  <si>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</si>
  <si>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</si>
  <si>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</si>
  <si>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</si>
  <si>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</si>
  <si>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</si>
  <si>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</si>
  <si>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</si>
  <si>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</si>
  <si>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</si>
  <si>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</si>
  <si>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</si>
  <si>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</si>
  <si>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</si>
  <si>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</si>
  <si>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</si>
  <si>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</si>
  <si>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</si>
  <si>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</si>
  <si>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</si>
  <si>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</si>
  <si>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</si>
  <si>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</si>
  <si>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</si>
  <si>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</si>
  <si>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</si>
  <si>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</si>
  <si>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</si>
  <si>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</si>
  <si>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</si>
  <si>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</si>
  <si>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</si>
  <si>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</si>
  <si>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</si>
  <si>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</si>
  <si>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</si>
  <si>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</si>
  <si>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</si>
  <si>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</si>
  <si>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</si>
  <si>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</si>
  <si>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</si>
  <si>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</si>
  <si>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</si>
  <si>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</si>
  <si>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</si>
  <si>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</si>
  <si>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</si>
  <si>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</si>
  <si>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</si>
  <si>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</si>
  <si>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</si>
  <si>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</si>
  <si>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</si>
  <si>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</si>
  <si>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</si>
  <si>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</si>
  <si>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</si>
  <si>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</si>
  <si>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</si>
  <si>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</si>
  <si>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</si>
  <si>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</si>
  <si>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</si>
  <si>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</si>
  <si>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</si>
  <si>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</si>
  <si>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</si>
  <si>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</si>
  <si>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</si>
  <si>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</si>
  <si>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</si>
  <si>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</si>
  <si>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</si>
  <si>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</si>
  <si>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</si>
  <si>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</si>
  <si>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</si>
  <si>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</si>
  <si>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</si>
  <si>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</si>
  <si>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</si>
  <si>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</si>
  <si>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</si>
  <si>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</si>
  <si>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</si>
  <si>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</si>
  <si>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</si>
  <si>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</si>
  <si>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</si>
  <si>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</si>
  <si>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</si>
  <si>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</si>
  <si>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</si>
  <si>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</si>
  <si>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</si>
  <si>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</si>
  <si>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</si>
  <si>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</si>
  <si>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</si>
  <si>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</si>
  <si>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</si>
  <si>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</si>
  <si>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</si>
  <si>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</si>
  <si>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</si>
  <si>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</si>
  <si>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</si>
  <si>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</si>
  <si>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</si>
  <si>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</si>
  <si>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</si>
  <si>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</si>
  <si>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</si>
  <si>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</si>
  <si>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</si>
  <si>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</si>
  <si>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</si>
  <si>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</si>
  <si>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</si>
  <si>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</si>
  <si>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</si>
  <si>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</si>
  <si>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</si>
  <si>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</si>
  <si>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</si>
  <si>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</si>
  <si>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</si>
  <si>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</si>
  <si>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</si>
  <si>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</si>
  <si>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</si>
  <si>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</si>
  <si>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</si>
  <si>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</si>
  <si>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</si>
  <si>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</si>
  <si>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</si>
  <si>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</si>
  <si>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</si>
  <si>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</si>
  <si>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</si>
  <si>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</si>
  <si>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</si>
  <si>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</si>
  <si>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</si>
  <si>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</si>
  <si>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</si>
  <si>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</si>
  <si>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</si>
  <si>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</si>
  <si>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</si>
  <si>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</si>
  <si>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</si>
  <si>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</si>
  <si>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</si>
  <si>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</si>
  <si>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</si>
  <si>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</si>
  <si>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</si>
  <si>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</si>
  <si>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</si>
  <si>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</si>
  <si>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</si>
  <si>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</si>
  <si>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</si>
  <si>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</si>
  <si>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</si>
  <si>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</si>
  <si>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</si>
  <si>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</si>
  <si>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</si>
  <si>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</si>
  <si>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</si>
  <si>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</si>
  <si>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</si>
  <si>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</si>
  <si>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</si>
  <si>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</si>
  <si>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</si>
  <si>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</si>
  <si>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</si>
  <si>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</si>
  <si>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</si>
  <si>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</si>
  <si>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</si>
  <si>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</si>
  <si>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</si>
  <si>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</si>
  <si>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</si>
  <si>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</si>
  <si>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</si>
  <si>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</si>
  <si>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</si>
  <si>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</si>
  <si>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</si>
  <si>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</si>
  <si>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</si>
  <si>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</si>
  <si>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</si>
  <si>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</si>
  <si>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</si>
  <si>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</si>
  <si>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</si>
  <si>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</si>
  <si>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</si>
  <si>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</si>
  <si>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</si>
  <si>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</si>
  <si>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</si>
  <si>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</si>
  <si>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</si>
  <si>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</si>
  <si>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</si>
  <si>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</si>
  <si>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</si>
  <si>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</si>
  <si>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</si>
  <si>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</si>
  <si>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</si>
  <si>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</si>
  <si>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</si>
  <si>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</si>
  <si>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</si>
  <si>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</si>
  <si>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</si>
  <si>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</si>
  <si>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</si>
  <si>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</si>
  <si>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</si>
  <si>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</si>
  <si>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</si>
  <si>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</si>
  <si>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</si>
  <si>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</si>
  <si>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</si>
  <si>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</si>
  <si>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</si>
  <si>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</si>
  <si>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</si>
  <si>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</si>
  <si>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</si>
  <si>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</si>
  <si>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</si>
  <si>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</si>
  <si>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</si>
  <si>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</si>
  <si>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</si>
  <si>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</si>
  <si>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</si>
  <si>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</si>
  <si>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</si>
  <si>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</si>
  <si>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</si>
  <si>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</si>
  <si>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</si>
  <si>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</si>
  <si>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</si>
  <si>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</si>
  <si>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</si>
  <si>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</si>
  <si>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</si>
  <si>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</si>
  <si>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</si>
  <si>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</si>
  <si>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</si>
  <si>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</si>
  <si>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</si>
  <si>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</si>
  <si>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</si>
  <si>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</si>
  <si>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</si>
  <si>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</si>
  <si>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</si>
  <si>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</si>
  <si>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</si>
  <si>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</si>
  <si>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</si>
  <si>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</si>
  <si>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</si>
  <si>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</si>
  <si>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</si>
  <si>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</si>
  <si>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</si>
  <si>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</si>
  <si>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</si>
  <si>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</si>
  <si>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</si>
  <si>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</si>
  <si>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</si>
  <si>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</si>
  <si>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</si>
  <si>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</si>
  <si>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</si>
  <si>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</si>
  <si>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</si>
  <si>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</si>
  <si>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</si>
  <si>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</si>
  <si>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</si>
  <si>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</si>
  <si>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</si>
  <si>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</si>
  <si>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</si>
  <si>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</si>
  <si>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</si>
  <si>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</si>
  <si>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</si>
  <si>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</si>
  <si>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</si>
  <si>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</si>
  <si>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</si>
  <si>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</si>
  <si>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</si>
  <si>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</si>
  <si>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</si>
  <si>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</si>
  <si>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</si>
  <si>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</si>
  <si>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</si>
  <si>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</si>
  <si>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</si>
  <si>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</si>
  <si>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</si>
  <si>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</si>
  <si>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</si>
  <si>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</si>
  <si>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</si>
  <si>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</si>
  <si>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</si>
  <si>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</si>
  <si>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</si>
  <si>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</si>
  <si>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</si>
  <si>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</si>
  <si>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</si>
  <si>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</si>
  <si>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</si>
  <si>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</si>
  <si>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</si>
  <si>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</si>
  <si>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</si>
  <si>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</si>
  <si>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</si>
  <si>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</si>
  <si>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</si>
  <si>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</si>
  <si>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</si>
  <si>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</si>
  <si>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</si>
  <si>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</si>
  <si>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</si>
  <si>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</si>
  <si>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</si>
  <si>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</si>
  <si>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</si>
  <si>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</si>
  <si>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</si>
  <si>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</si>
  <si>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</si>
  <si>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</si>
  <si>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</si>
  <si>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</si>
  <si>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</si>
  <si>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</si>
  <si>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</si>
  <si>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</si>
  <si>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</si>
  <si>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</si>
  <si>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</si>
  <si>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</si>
  <si>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</si>
  <si>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</si>
  <si>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</si>
  <si>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</si>
  <si>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</si>
  <si>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</si>
  <si>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</si>
  <si>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</si>
  <si>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</si>
  <si>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</si>
  <si>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</si>
  <si>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</si>
  <si>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</si>
  <si>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</si>
  <si>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</si>
  <si>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</si>
  <si>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</si>
  <si>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</si>
  <si>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</si>
  <si>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</si>
  <si>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</si>
  <si>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</si>
  <si>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</si>
  <si>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</si>
  <si>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</si>
  <si>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</si>
  <si>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</si>
  <si>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</si>
  <si>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</si>
  <si>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</si>
  <si>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</si>
  <si>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</si>
  <si>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</si>
  <si>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</si>
  <si>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</si>
  <si>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</si>
  <si>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</si>
  <si>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</si>
  <si>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</si>
  <si>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</si>
  <si>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</si>
  <si>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</si>
  <si>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</si>
  <si>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</si>
  <si>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</si>
  <si>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</si>
  <si>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</si>
  <si>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</si>
  <si>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</si>
  <si>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</si>
  <si>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</si>
  <si>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</si>
  <si>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</si>
  <si>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</si>
  <si>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</si>
  <si>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</si>
  <si>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</si>
  <si>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</si>
  <si>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</si>
  <si>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</si>
  <si>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</si>
  <si>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</si>
  <si>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</si>
  <si>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</si>
  <si>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</si>
  <si>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</si>
  <si>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</si>
  <si>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</si>
  <si>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</si>
  <si>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</si>
  <si>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</si>
  <si>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</si>
  <si>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</si>
  <si>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</si>
  <si>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</si>
  <si>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</si>
  <si>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</si>
  <si>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</si>
  <si>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</si>
  <si>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</si>
  <si>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</si>
  <si>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</si>
  <si>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</si>
  <si>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</si>
  <si>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</si>
  <si>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</si>
  <si>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</si>
  <si>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</si>
  <si>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</si>
  <si>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</si>
  <si>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</si>
  <si>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</si>
  <si>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</si>
  <si>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</si>
  <si>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</si>
  <si>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</si>
  <si>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</si>
  <si>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</si>
  <si>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</si>
  <si>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</si>
  <si>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</si>
  <si>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</si>
  <si>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</si>
  <si>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</si>
  <si>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</si>
  <si>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</si>
  <si>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</si>
  <si>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</si>
  <si>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</si>
  <si>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</si>
  <si>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</si>
  <si>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</si>
  <si>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</si>
  <si>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</si>
  <si>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</si>
  <si>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</si>
  <si>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</si>
  <si>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</si>
  <si>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</si>
  <si>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</si>
  <si>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</si>
  <si>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</si>
  <si>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</si>
  <si>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</si>
  <si>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</si>
  <si>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</si>
  <si>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</si>
  <si>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</si>
  <si>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</si>
  <si>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</si>
  <si>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</si>
  <si>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</si>
  <si>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</si>
  <si>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</si>
  <si>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</si>
  <si>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</si>
  <si>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</si>
  <si>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</si>
  <si>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</si>
  <si>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</si>
  <si>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</si>
  <si>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</si>
  <si>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</si>
  <si>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</si>
  <si>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</si>
  <si>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</si>
  <si>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</si>
  <si>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</si>
  <si>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</si>
  <si>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</si>
  <si>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</si>
  <si>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</si>
  <si>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</si>
  <si>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</si>
  <si>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</si>
  <si>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</si>
  <si>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</si>
  <si>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</si>
  <si>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</si>
  <si>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</si>
  <si>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</si>
  <si>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</si>
  <si>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</si>
  <si>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</si>
  <si>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</si>
  <si>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</si>
  <si>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</si>
  <si>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</si>
  <si>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</si>
  <si>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</si>
  <si>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</si>
  <si>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</si>
  <si>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</si>
  <si>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</si>
  <si>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</si>
  <si>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</si>
  <si>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</si>
  <si>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</si>
  <si>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</si>
  <si>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</si>
  <si>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</si>
  <si>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</si>
  <si>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</si>
  <si>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</si>
  <si>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</si>
  <si>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</si>
  <si>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</si>
  <si>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</si>
  <si>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</si>
  <si>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</si>
  <si>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</si>
  <si>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</si>
  <si>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</si>
  <si>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</si>
  <si>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</si>
  <si>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</si>
  <si>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</si>
  <si>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</si>
  <si>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</si>
  <si>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</si>
  <si>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</si>
  <si>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</si>
  <si>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</si>
  <si>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</si>
  <si>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</si>
  <si>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</si>
  <si>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</si>
  <si>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</si>
  <si>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</si>
  <si>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</si>
  <si>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</si>
  <si>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</si>
  <si>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</si>
  <si>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</si>
  <si>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</si>
  <si>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</si>
  <si>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</si>
  <si>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</si>
  <si>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</si>
  <si>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</si>
  <si>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</si>
  <si>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</si>
  <si>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</si>
  <si>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</si>
  <si>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</si>
  <si>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</si>
  <si>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</si>
  <si>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</si>
  <si>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</si>
  <si>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</si>
  <si>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</si>
  <si>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</si>
  <si>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</si>
  <si>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</si>
  <si>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</si>
  <si>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</si>
  <si>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</si>
  <si>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</si>
  <si>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</si>
  <si>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</si>
  <si>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</si>
  <si>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</si>
  <si>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</si>
  <si>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</si>
  <si>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</si>
  <si>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</si>
  <si>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</si>
  <si>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</si>
  <si>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</si>
  <si>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</si>
  <si>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</si>
  <si>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</si>
  <si>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</si>
  <si>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</si>
  <si>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</si>
  <si>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</si>
  <si>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</si>
  <si>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</si>
  <si>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</si>
  <si>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</si>
  <si>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</si>
  <si>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</si>
  <si>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</si>
  <si>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</si>
  <si>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</si>
  <si>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</si>
  <si>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</si>
  <si>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</si>
  <si>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</si>
  <si>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</si>
  <si>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</si>
  <si>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</si>
  <si>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</si>
  <si>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</si>
  <si>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</si>
  <si>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</si>
  <si>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</si>
  <si>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</si>
  <si>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</si>
  <si>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</si>
  <si>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</si>
  <si>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</si>
  <si>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</si>
  <si>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</si>
  <si>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</si>
  <si>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</si>
  <si>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</si>
  <si>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</si>
  <si>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</si>
  <si>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</si>
  <si>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</si>
  <si>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</si>
  <si>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</si>
  <si>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</si>
  <si>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</si>
  <si>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</si>
  <si>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</si>
  <si>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</si>
  <si>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</si>
  <si>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</si>
  <si>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</si>
  <si>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</si>
  <si>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</si>
  <si>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</si>
  <si>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</si>
  <si>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</si>
  <si>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</si>
  <si>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</si>
  <si>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</si>
  <si>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</si>
  <si>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</si>
  <si>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</si>
  <si>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</si>
  <si>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</si>
  <si>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</si>
  <si>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</si>
  <si>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</si>
  <si>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</si>
  <si>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</si>
  <si>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</si>
  <si>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</si>
  <si>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</si>
  <si>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</si>
  <si>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</si>
  <si>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</si>
  <si>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</si>
  <si>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</si>
  <si>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</si>
  <si>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</si>
  <si>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</si>
  <si>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</si>
  <si>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</si>
  <si>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</si>
  <si>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</si>
  <si>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</si>
  <si>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</si>
  <si>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</si>
  <si>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</si>
  <si>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</si>
  <si>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</si>
  <si>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</si>
  <si>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</si>
  <si>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</si>
  <si>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</si>
  <si>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</si>
  <si>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</si>
  <si>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</si>
  <si>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</si>
  <si>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</si>
  <si>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</si>
  <si>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</si>
  <si>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</si>
  <si>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</si>
  <si>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</si>
  <si>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</si>
  <si>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</si>
  <si>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</si>
  <si>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</si>
  <si>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</si>
  <si>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</si>
  <si>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</si>
  <si>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</si>
  <si>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</si>
  <si>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</si>
  <si>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</si>
  <si>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</si>
  <si>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</si>
  <si>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</si>
  <si>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</si>
  <si>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</si>
  <si>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</si>
  <si>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</si>
  <si>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</si>
  <si>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</si>
  <si>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</si>
  <si>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</si>
  <si>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</si>
  <si>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</si>
  <si>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</si>
  <si>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</si>
  <si>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</si>
  <si>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</si>
  <si>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</si>
  <si>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</si>
  <si>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</si>
  <si>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</si>
  <si>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</si>
  <si>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</si>
  <si>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</si>
  <si>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</si>
  <si>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</si>
  <si>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</si>
  <si>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</si>
  <si>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</si>
  <si>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</si>
  <si>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</si>
  <si>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</si>
  <si>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</si>
  <si>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</si>
  <si>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</si>
  <si>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</si>
  <si>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</si>
  <si>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</si>
  <si>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</si>
  <si>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</si>
  <si>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</si>
  <si>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</si>
  <si>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</si>
  <si>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</si>
  <si>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</si>
  <si>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</si>
  <si>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</si>
  <si>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</si>
  <si>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</si>
  <si>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</si>
  <si>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</si>
  <si>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</si>
  <si>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</si>
  <si>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</si>
  <si>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</si>
  <si>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</si>
  <si>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</si>
  <si>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</si>
  <si>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</si>
  <si>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</si>
  <si>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</si>
  <si>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</si>
  <si>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</si>
  <si>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</si>
  <si>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</si>
  <si>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</si>
  <si>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</si>
  <si>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</si>
  <si>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</si>
  <si>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</si>
  <si>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</si>
  <si>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</si>
  <si>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</si>
  <si>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</si>
  <si>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</si>
  <si>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</si>
  <si>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</si>
  <si>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</si>
  <si>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</si>
  <si>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</si>
  <si>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</si>
  <si>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</si>
  <si>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</si>
  <si>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</si>
  <si>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</si>
  <si>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</si>
  <si>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</si>
  <si>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</si>
  <si>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</si>
  <si>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</si>
  <si>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</si>
  <si>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</si>
  <si>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</si>
  <si>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</si>
  <si>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</si>
  <si>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</si>
  <si>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</si>
  <si>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</si>
  <si>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</si>
  <si>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</si>
  <si>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</si>
  <si>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</si>
  <si>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</si>
  <si>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</si>
  <si>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</si>
  <si>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</si>
  <si>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</si>
  <si>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</si>
  <si>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</si>
  <si>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</si>
  <si>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</si>
  <si>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</si>
  <si>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</si>
  <si>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</si>
  <si>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</si>
  <si>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</si>
  <si>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</si>
  <si>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</si>
  <si>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</si>
  <si>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</si>
  <si>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</si>
  <si>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</si>
  <si>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</si>
  <si>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</si>
  <si>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</si>
  <si>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</si>
  <si>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</si>
  <si>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</si>
  <si>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</si>
  <si>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</si>
  <si>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</si>
  <si>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</si>
  <si>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</si>
  <si>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</si>
  <si>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</si>
  <si>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</si>
  <si>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</si>
  <si>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</si>
  <si>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</si>
  <si>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</si>
  <si>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</si>
  <si>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</si>
  <si>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</si>
  <si>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</si>
  <si>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</si>
  <si>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</si>
  <si>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</si>
  <si>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</si>
  <si>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</si>
  <si>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</si>
  <si>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</si>
  <si>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</si>
  <si>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</si>
  <si>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</si>
  <si>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</si>
  <si>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</si>
  <si>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</si>
  <si>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</si>
  <si>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</si>
  <si>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</si>
  <si>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</si>
  <si>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</si>
  <si>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</si>
  <si>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</si>
  <si>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</si>
  <si>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</si>
  <si>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</si>
  <si>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</si>
  <si>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</si>
  <si>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</si>
  <si>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</si>
  <si>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</si>
  <si>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</si>
  <si>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</si>
  <si>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</si>
  <si>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</si>
  <si>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</si>
  <si>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</si>
  <si>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</si>
  <si>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</si>
  <si>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</si>
  <si>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</si>
  <si>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</si>
  <si>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</si>
  <si>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</si>
  <si>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</si>
  <si>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</si>
  <si>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</si>
  <si>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</si>
  <si>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</si>
  <si>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</si>
  <si>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</si>
  <si>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</si>
  <si>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</si>
  <si>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</si>
  <si>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</si>
  <si>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</si>
  <si>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</si>
  <si>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</si>
  <si>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</si>
  <si>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</si>
  <si>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</si>
  <si>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</si>
  <si>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</si>
  <si>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</si>
  <si>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</si>
  <si>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</si>
  <si>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</si>
  <si>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</si>
  <si>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</si>
  <si>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</si>
  <si>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</si>
  <si>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</si>
  <si>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</si>
  <si>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</si>
  <si>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</si>
  <si>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</si>
  <si>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</si>
  <si>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</si>
  <si>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</si>
  <si>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</si>
  <si>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</si>
  <si>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</si>
  <si>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</si>
  <si>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</si>
  <si>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</si>
  <si>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</si>
  <si>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</si>
  <si>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</si>
  <si>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</si>
  <si>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</si>
  <si>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</si>
  <si>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</si>
  <si>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</si>
  <si>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</si>
  <si>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</si>
  <si>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</si>
  <si>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</si>
  <si>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</si>
  <si>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</si>
  <si>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</si>
  <si>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</si>
  <si>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</si>
  <si>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</si>
  <si>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</si>
  <si>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</si>
  <si>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</si>
  <si>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</si>
  <si>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</si>
  <si>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</si>
  <si>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</si>
  <si>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</si>
  <si>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</si>
  <si>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</si>
  <si>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</si>
  <si>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</si>
  <si>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</si>
  <si>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</si>
  <si>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</si>
  <si>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</si>
  <si>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</si>
  <si>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</si>
  <si>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</si>
  <si>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</si>
  <si>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</si>
  <si>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</si>
  <si>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</si>
  <si>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</si>
  <si>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</si>
  <si>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</si>
  <si>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</si>
  <si>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</si>
  <si>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</si>
  <si>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</si>
  <si>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</si>
  <si>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</si>
  <si>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</si>
  <si>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</si>
  <si>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</si>
  <si>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</si>
  <si>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</si>
  <si>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</si>
  <si>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</si>
  <si>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</si>
  <si>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</si>
  <si>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</si>
  <si>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</si>
  <si>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</si>
  <si>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</si>
  <si>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</si>
  <si>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</si>
  <si>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</si>
  <si>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</si>
  <si>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</si>
  <si>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</si>
  <si>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</si>
  <si>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</si>
  <si>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</si>
  <si>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</si>
  <si>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</si>
  <si>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</si>
  <si>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</si>
  <si>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</si>
  <si>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</si>
  <si>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</si>
  <si>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</si>
  <si>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</si>
  <si>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</si>
  <si>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</si>
  <si>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</si>
  <si>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</si>
  <si>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</si>
  <si>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</si>
  <si>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</si>
  <si>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</si>
  <si>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</si>
  <si>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</si>
  <si>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</si>
  <si>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</si>
  <si>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</si>
  <si>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</si>
  <si>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</si>
  <si>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</si>
  <si>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</si>
  <si>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</si>
  <si>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</si>
  <si>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</si>
  <si>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</si>
  <si>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</si>
  <si>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</si>
  <si>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</si>
  <si>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</si>
  <si>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</si>
  <si>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</si>
  <si>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</si>
  <si>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</si>
  <si>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</si>
  <si>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</si>
  <si>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</si>
  <si>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</si>
  <si>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</si>
  <si>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</si>
  <si>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</si>
  <si>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</si>
  <si>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</si>
  <si>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</si>
  <si>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</si>
  <si>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</si>
  <si>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</si>
  <si>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</si>
  <si>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</si>
  <si>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</si>
  <si>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</si>
  <si>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</si>
  <si>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</si>
  <si>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</si>
  <si>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</si>
  <si>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</si>
  <si>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</si>
  <si>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</si>
  <si>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</si>
  <si>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</si>
  <si>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</si>
  <si>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</si>
  <si>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</si>
  <si>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</si>
  <si>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</si>
  <si>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</si>
  <si>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</si>
  <si>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</si>
  <si>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</si>
  <si>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</si>
  <si>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</si>
  <si>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</si>
  <si>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</si>
  <si>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</si>
  <si>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</si>
  <si>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</si>
  <si>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</si>
  <si>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</si>
  <si>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</si>
  <si>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</si>
  <si>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</si>
  <si>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</si>
  <si>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</si>
  <si>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</si>
  <si>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</si>
  <si>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</si>
  <si>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</si>
  <si>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</si>
  <si>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</si>
  <si>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</si>
  <si>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</si>
  <si>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</si>
  <si>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</si>
  <si>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</si>
  <si>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</si>
  <si>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</si>
  <si>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</si>
  <si>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</si>
  <si>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</si>
  <si>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</si>
  <si>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</si>
  <si>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</si>
  <si>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</si>
  <si>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</si>
  <si>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</si>
  <si>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</si>
  <si>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</si>
  <si>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</si>
  <si>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</si>
  <si>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</si>
  <si>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</si>
  <si>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</si>
  <si>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</si>
  <si>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</si>
  <si>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</si>
  <si>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</si>
  <si>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</si>
  <si>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</si>
  <si>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</si>
  <si>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</si>
  <si>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</si>
  <si>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</si>
  <si>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</si>
  <si>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</si>
  <si>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</si>
  <si>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</si>
  <si>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</si>
  <si>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</si>
  <si>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</si>
  <si>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</si>
  <si>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</si>
  <si>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</si>
  <si>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</si>
  <si>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</si>
  <si>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</si>
  <si>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</si>
  <si>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</si>
  <si>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</si>
  <si>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</si>
  <si>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</si>
  <si>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</si>
  <si>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</si>
  <si>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</si>
  <si>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</si>
  <si>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</si>
  <si>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</si>
  <si>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</si>
  <si>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</si>
  <si>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</si>
  <si>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</si>
  <si>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</si>
  <si>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</si>
  <si>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</si>
  <si>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</si>
  <si>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</si>
  <si>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</si>
  <si>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</si>
  <si>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</si>
  <si>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</si>
  <si>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</si>
  <si>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</si>
  <si>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</si>
  <si>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</si>
  <si>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</si>
  <si>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</si>
  <si>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</si>
  <si>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</si>
  <si>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</si>
  <si>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</si>
  <si>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</si>
  <si>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</si>
  <si>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</si>
  <si>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</si>
  <si>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</si>
  <si>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</si>
  <si>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</si>
  <si>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</si>
  <si>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</si>
  <si>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</si>
  <si>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</si>
  <si>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</si>
  <si>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</si>
  <si>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</si>
  <si>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</si>
  <si>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</si>
  <si>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</si>
  <si>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</si>
  <si>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</si>
  <si>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</si>
  <si>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</si>
  <si>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</si>
  <si>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</si>
  <si>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</si>
  <si>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</si>
  <si>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</si>
  <si>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</si>
  <si>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</si>
  <si>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</si>
  <si>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</si>
  <si>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</si>
  <si>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</si>
  <si>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</si>
  <si>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</si>
  <si>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</si>
  <si>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</si>
  <si>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</si>
  <si>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</si>
  <si>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</si>
  <si>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</si>
  <si>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</si>
  <si>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</si>
  <si>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</si>
  <si>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</si>
  <si>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</si>
  <si>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</si>
  <si>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</si>
  <si>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</si>
  <si>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</si>
  <si>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</si>
  <si>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</si>
  <si>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</si>
  <si>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</si>
  <si>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</si>
  <si>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</si>
  <si>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</si>
  <si>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</si>
  <si>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</si>
  <si>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</si>
  <si>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</si>
  <si>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</si>
  <si>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</si>
  <si>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</si>
  <si>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</si>
  <si>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</si>
  <si>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</si>
  <si>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</si>
  <si>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</si>
  <si>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</si>
  <si>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</si>
  <si>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</si>
  <si>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</si>
  <si>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</si>
  <si>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</si>
  <si>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</si>
  <si>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</si>
  <si>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</si>
  <si>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</si>
  <si>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</si>
  <si>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</si>
  <si>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</si>
  <si>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</si>
  <si>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</si>
  <si>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</si>
  <si>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</si>
  <si>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</si>
  <si>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</si>
  <si>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</si>
  <si>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</si>
  <si>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</si>
  <si>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</si>
  <si>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</si>
  <si>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</si>
  <si>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</si>
  <si>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</si>
  <si>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</si>
  <si>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</si>
  <si>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</si>
  <si>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</si>
  <si>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</si>
  <si>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</si>
  <si>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</si>
  <si>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</si>
  <si>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</si>
  <si>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</si>
  <si>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</si>
  <si>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</si>
  <si>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</si>
  <si>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</si>
  <si>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</si>
  <si>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</si>
  <si>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</si>
  <si>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</si>
  <si>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</si>
  <si>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</si>
  <si>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</si>
  <si>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</si>
  <si>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</si>
  <si>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</si>
  <si>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</si>
  <si>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</si>
  <si>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</si>
  <si>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</si>
  <si>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</si>
  <si>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</si>
  <si>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</si>
  <si>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</si>
  <si>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</si>
  <si>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</si>
  <si>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</si>
  <si>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</si>
  <si>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</si>
  <si>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</si>
  <si>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</si>
  <si>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</si>
  <si>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</si>
  <si>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</si>
  <si>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</si>
  <si>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</si>
  <si>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</si>
  <si>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</si>
  <si>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</si>
  <si>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</si>
  <si>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</si>
  <si>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</si>
  <si>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</si>
  <si>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</si>
  <si>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</si>
  <si>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</si>
  <si>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</si>
  <si>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</si>
  <si>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</si>
  <si>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</si>
  <si>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</si>
  <si>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</si>
  <si>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</si>
  <si>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</si>
  <si>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</si>
  <si>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</si>
  <si>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</si>
  <si>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</si>
  <si>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</si>
  <si>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</si>
  <si>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</si>
  <si>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</si>
  <si>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</si>
  <si>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</si>
  <si>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</si>
  <si>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</si>
  <si>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</si>
  <si>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</si>
  <si>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</si>
  <si>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</si>
  <si>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</si>
  <si>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</si>
  <si>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</si>
  <si>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</si>
  <si>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</si>
  <si>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</si>
  <si>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</si>
  <si>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</si>
  <si>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</si>
  <si>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</si>
  <si>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</si>
  <si>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</si>
  <si>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</si>
  <si>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</si>
  <si>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</si>
  <si>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</si>
  <si>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</si>
  <si>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</si>
  <si>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</si>
  <si>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</si>
  <si>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</si>
  <si>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</si>
  <si>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</si>
  <si>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</si>
  <si>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</si>
  <si>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</si>
  <si>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</si>
  <si>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</si>
  <si>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</si>
  <si>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</si>
  <si>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</si>
  <si>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</si>
  <si>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</si>
  <si>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</si>
  <si>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</si>
  <si>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</si>
  <si>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</si>
  <si>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</si>
  <si>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</si>
  <si>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</si>
  <si>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</si>
  <si>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</si>
  <si>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</si>
  <si>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</si>
  <si>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</si>
  <si>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</si>
  <si>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</si>
  <si>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</si>
  <si>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</si>
  <si>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</si>
  <si>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</si>
  <si>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</si>
  <si>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</si>
  <si>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</si>
  <si>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</si>
  <si>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</si>
  <si>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</si>
  <si>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</si>
  <si>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</si>
  <si>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</si>
  <si>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</si>
  <si>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</si>
  <si>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</si>
  <si>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</si>
  <si>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</si>
  <si>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</si>
  <si>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</si>
  <si>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</si>
  <si>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</si>
  <si>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</si>
  <si>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</si>
  <si>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</si>
  <si>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</si>
  <si>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</si>
  <si>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</si>
  <si>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</si>
  <si>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</si>
  <si>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</si>
  <si>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</si>
  <si>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</si>
  <si>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</si>
  <si>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</si>
  <si>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</si>
  <si>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</si>
  <si>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</si>
  <si>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</si>
  <si>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</si>
  <si>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</si>
  <si>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</si>
  <si>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</si>
  <si>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</si>
  <si>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</si>
  <si>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</si>
  <si>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</si>
  <si>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</si>
  <si>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</si>
  <si>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</si>
  <si>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</si>
  <si>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</si>
  <si>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</si>
  <si>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</si>
  <si>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</si>
  <si>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</si>
  <si>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</si>
  <si>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</si>
  <si>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</si>
  <si>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</si>
  <si>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</si>
  <si>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</si>
  <si>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</si>
  <si>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</si>
  <si>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</si>
  <si>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</si>
  <si>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</si>
  <si>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</si>
  <si>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</si>
  <si>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</si>
  <si>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</si>
  <si>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</si>
  <si>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</si>
  <si>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</si>
  <si>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</si>
  <si>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</si>
  <si>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</si>
  <si>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</si>
  <si>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</si>
  <si>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</si>
  <si>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</si>
  <si>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</si>
  <si>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</si>
  <si>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</si>
  <si>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</si>
  <si>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</si>
  <si>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</si>
  <si>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</si>
  <si>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</si>
  <si>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</si>
  <si>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</si>
  <si>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</si>
  <si>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</si>
  <si>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</si>
  <si>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</si>
  <si>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</si>
  <si>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</si>
  <si>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</si>
  <si>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</si>
  <si>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</si>
  <si>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</si>
  <si>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</si>
  <si>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</si>
  <si>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</si>
  <si>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</si>
  <si>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</si>
  <si>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</si>
  <si>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</si>
  <si>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</si>
  <si>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</si>
  <si>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</si>
  <si>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</si>
  <si>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</si>
  <si>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</si>
  <si>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</si>
  <si>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</si>
  <si>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</si>
  <si>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</si>
  <si>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</si>
  <si>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</si>
  <si>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</si>
  <si>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</si>
  <si>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</si>
  <si>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</si>
  <si>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</si>
  <si>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</si>
  <si>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</si>
  <si>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</si>
  <si>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</si>
  <si>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</si>
  <si>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</si>
  <si>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</si>
  <si>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</si>
  <si>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</si>
  <si>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</si>
  <si>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</si>
  <si>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</si>
  <si>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</si>
  <si>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</si>
  <si>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</si>
  <si>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</si>
  <si>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</si>
  <si>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</si>
  <si>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</si>
  <si>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</si>
  <si>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</si>
  <si>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</si>
  <si>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</si>
  <si>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</si>
  <si>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</si>
  <si>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</si>
  <si>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</si>
  <si>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</si>
  <si>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</si>
  <si>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</si>
  <si>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</si>
  <si>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</si>
  <si>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</si>
  <si>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</si>
  <si>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</si>
  <si>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</si>
  <si>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</si>
  <si>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</si>
  <si>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</si>
  <si>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</si>
  <si>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</si>
  <si>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</si>
  <si>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</si>
  <si>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</si>
  <si>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</si>
  <si>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</si>
  <si>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</si>
  <si>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</si>
  <si>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</si>
  <si>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</si>
  <si>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</si>
  <si>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</si>
  <si>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</si>
  <si>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</si>
  <si>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</si>
  <si>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</si>
  <si>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</si>
  <si>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</si>
  <si>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</si>
  <si>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</si>
  <si>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</si>
  <si>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</si>
  <si>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</si>
  <si>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</si>
  <si>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</si>
  <si>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</si>
  <si>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</si>
  <si>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</si>
  <si>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</si>
  <si>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</si>
  <si>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</si>
  <si>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</si>
  <si>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</si>
  <si>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</si>
  <si>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</si>
  <si>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</si>
  <si>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</si>
  <si>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</si>
  <si>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</si>
  <si>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</si>
  <si>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</si>
  <si>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</si>
  <si>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</si>
  <si>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</si>
  <si>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</si>
  <si>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</si>
  <si>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</si>
  <si>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</si>
  <si>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</si>
  <si>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</si>
  <si>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</si>
  <si>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</si>
  <si>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</si>
  <si>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</si>
  <si>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</si>
  <si>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</si>
  <si>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</si>
  <si>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</si>
  <si>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</si>
  <si>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</si>
  <si>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</si>
  <si>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</si>
  <si>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</si>
  <si>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</si>
  <si>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</si>
  <si>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</si>
  <si>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</si>
  <si>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</si>
  <si>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</si>
  <si>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</si>
  <si>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</si>
  <si>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</si>
  <si>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</si>
  <si>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</si>
  <si>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</si>
  <si>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</si>
  <si>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</si>
  <si>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</si>
  <si>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</si>
  <si>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</si>
  <si>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</si>
  <si>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</si>
  <si>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</si>
  <si>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</si>
  <si>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</si>
  <si>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</si>
  <si>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</si>
  <si>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</si>
  <si>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</si>
  <si>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</si>
  <si>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</si>
  <si>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</si>
  <si>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</si>
  <si>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</si>
  <si>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</si>
  <si>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</si>
  <si>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</si>
  <si>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</si>
  <si>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</si>
  <si>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</si>
  <si>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</si>
  <si>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</si>
  <si>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</si>
  <si>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</si>
  <si>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</si>
  <si>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</si>
  <si>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</si>
  <si>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</si>
  <si>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</si>
  <si>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</si>
  <si>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</si>
  <si>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</si>
  <si>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</si>
  <si>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</si>
  <si>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</si>
  <si>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</si>
  <si>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</si>
  <si>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</si>
  <si>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</si>
  <si>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</si>
  <si>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</si>
  <si>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</si>
  <si>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</si>
  <si>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</si>
  <si>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</si>
  <si>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</si>
  <si>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</si>
  <si>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</si>
  <si>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</si>
  <si>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</si>
  <si>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</si>
  <si>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</si>
  <si>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</si>
  <si>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</si>
  <si>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</si>
  <si>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</si>
  <si>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</si>
  <si>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</si>
  <si>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</si>
  <si>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</si>
  <si>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</si>
  <si>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</si>
  <si>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</si>
  <si>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</si>
  <si>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</si>
  <si>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</si>
  <si>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</si>
  <si>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</si>
  <si>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</si>
  <si>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</si>
  <si>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</si>
  <si>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</si>
  <si>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</si>
  <si>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</si>
  <si>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</si>
  <si>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</si>
  <si>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</si>
  <si>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</si>
  <si>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</si>
  <si>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</si>
  <si>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</si>
  <si>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</si>
  <si>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</si>
  <si>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</si>
  <si>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</si>
  <si>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</si>
  <si>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</si>
  <si>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</si>
  <si>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</si>
  <si>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</si>
  <si>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</si>
  <si>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</si>
  <si>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</si>
  <si>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</si>
  <si>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</si>
  <si>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</si>
  <si>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</si>
  <si>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</si>
  <si>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</si>
  <si>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</si>
  <si>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</si>
  <si>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</si>
  <si>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</si>
  <si>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</si>
  <si>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</si>
  <si>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</si>
  <si>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</si>
  <si>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</si>
  <si>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</si>
  <si>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</si>
  <si>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</si>
  <si>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</si>
  <si>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</si>
  <si>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</si>
  <si>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</si>
  <si>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</si>
  <si>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</si>
  <si>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</si>
  <si>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</si>
  <si>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</si>
  <si>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</si>
  <si>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</si>
  <si>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</si>
  <si>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</si>
  <si>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</si>
  <si>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</si>
  <si>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</si>
  <si>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</si>
  <si>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</si>
  <si>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</si>
  <si>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</si>
  <si>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</si>
  <si>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</si>
  <si>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</si>
  <si>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</si>
  <si>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</si>
  <si>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</si>
  <si>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</si>
  <si>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</si>
  <si>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</si>
  <si>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</si>
  <si>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</si>
  <si>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</si>
  <si>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</si>
  <si>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</si>
  <si>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</si>
  <si>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</si>
  <si>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</si>
  <si>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</si>
  <si>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</si>
  <si>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</si>
  <si>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</si>
  <si>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</si>
  <si>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</si>
  <si>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</si>
  <si>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</si>
  <si>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</si>
  <si>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</si>
  <si>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</si>
  <si>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</si>
  <si>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</si>
  <si>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</si>
  <si>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</si>
  <si>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</si>
  <si>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</si>
  <si>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</si>
  <si>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</si>
  <si>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</si>
  <si>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</si>
  <si>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</si>
  <si>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</si>
  <si>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</si>
  <si>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</si>
  <si>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</si>
  <si>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</si>
  <si>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</si>
  <si>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</si>
  <si>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</si>
  <si>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</si>
  <si>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</si>
  <si>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</si>
  <si>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</si>
  <si>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</si>
  <si>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</si>
  <si>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</si>
  <si>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</si>
  <si>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</si>
  <si>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</si>
  <si>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</si>
  <si>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</si>
  <si>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</si>
  <si>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</si>
  <si>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</si>
  <si>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</si>
  <si>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</si>
  <si>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</si>
  <si>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</si>
  <si>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</si>
  <si>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</si>
  <si>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</si>
  <si>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</si>
  <si>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</si>
  <si>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</si>
  <si>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</si>
  <si>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</si>
  <si>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</si>
  <si>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</si>
  <si>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</si>
  <si>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</si>
  <si>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</si>
  <si>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</si>
  <si>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</si>
  <si>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</si>
  <si>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</si>
  <si>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</si>
  <si>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</si>
  <si>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</si>
  <si>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</si>
  <si>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</si>
  <si>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</si>
  <si>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</si>
  <si>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</si>
  <si>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</si>
  <si>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</si>
  <si>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</si>
  <si>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</si>
  <si>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</si>
  <si>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</si>
  <si>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</si>
  <si>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</si>
  <si>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</si>
  <si>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</si>
  <si>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</si>
  <si>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</si>
  <si>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</si>
  <si>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</si>
  <si>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</si>
  <si>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</si>
  <si>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</si>
  <si>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</si>
  <si>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</si>
  <si>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</si>
  <si>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</si>
  <si>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</si>
  <si>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</si>
  <si>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</si>
  <si>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</si>
  <si>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</si>
  <si>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</si>
  <si>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</si>
  <si>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</si>
  <si>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</si>
  <si>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</si>
  <si>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</si>
  <si>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</si>
  <si>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</si>
  <si>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</si>
  <si>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</si>
  <si>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</si>
  <si>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</si>
  <si>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</si>
  <si>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</si>
  <si>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</si>
  <si>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</si>
  <si>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</si>
  <si>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</si>
  <si>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</si>
  <si>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</si>
  <si>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</si>
  <si>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</si>
  <si>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</si>
  <si>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</si>
  <si>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</si>
  <si>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</si>
  <si>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</si>
  <si>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</si>
  <si>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</si>
  <si>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</si>
  <si>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</si>
  <si>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</si>
  <si>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</si>
  <si>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</si>
  <si>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</si>
  <si>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</si>
  <si>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</si>
  <si>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</si>
  <si>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</si>
  <si>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</si>
  <si>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</si>
  <si>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</si>
  <si>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</si>
  <si>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</si>
  <si>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</si>
  <si>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</si>
  <si>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</si>
  <si>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</si>
  <si>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</si>
  <si>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</si>
  <si>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</si>
  <si>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</si>
  <si>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</si>
  <si>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</si>
  <si>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</si>
  <si>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</si>
  <si>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</si>
  <si>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</si>
  <si>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</si>
  <si>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</si>
  <si>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</si>
  <si>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</si>
  <si>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</si>
  <si>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</si>
  <si>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</si>
  <si>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</si>
  <si>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</si>
  <si>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</si>
  <si>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</si>
  <si>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</si>
  <si>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</si>
  <si>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</si>
  <si>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</si>
  <si>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</si>
  <si>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</si>
  <si>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</si>
  <si>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</si>
  <si>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</si>
  <si>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</si>
  <si>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</si>
  <si>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</si>
  <si>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</si>
  <si>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</si>
  <si>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</si>
  <si>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</si>
  <si>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</si>
  <si>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</si>
  <si>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</si>
  <si>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</si>
  <si>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</si>
  <si>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</si>
  <si>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</si>
  <si>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</si>
  <si>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</si>
  <si>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</si>
  <si>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</si>
  <si>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</si>
  <si>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</si>
  <si>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</si>
  <si>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</si>
  <si>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</si>
  <si>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</si>
  <si>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</si>
  <si>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</si>
  <si>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</si>
  <si>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</si>
  <si>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</si>
  <si>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</si>
  <si>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</si>
  <si>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</si>
  <si>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</si>
  <si>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</si>
  <si>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</si>
  <si>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</si>
  <si>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</si>
  <si>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</si>
  <si>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</si>
  <si>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</si>
  <si>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</si>
  <si>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</si>
  <si>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</si>
  <si>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</si>
  <si>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</si>
  <si>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</si>
  <si>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</si>
  <si>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</si>
  <si>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</si>
  <si>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</si>
  <si>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</si>
  <si>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</si>
  <si>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</si>
  <si>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</si>
  <si>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</si>
  <si>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</si>
  <si>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</si>
  <si>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</si>
  <si>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</si>
  <si>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</si>
  <si>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</si>
  <si>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</si>
  <si>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</si>
  <si>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</si>
  <si>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</si>
  <si>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</si>
  <si>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</si>
  <si>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</si>
  <si>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</si>
  <si>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</si>
  <si>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</si>
  <si>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</si>
  <si>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</si>
  <si>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</si>
  <si>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</si>
  <si>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</si>
  <si>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</si>
  <si>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</si>
  <si>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</si>
  <si>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</si>
  <si>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</si>
  <si>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</si>
  <si>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</si>
  <si>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</si>
  <si>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</si>
  <si>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</si>
  <si>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</si>
  <si>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</si>
  <si>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</si>
  <si>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</si>
  <si>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</si>
  <si>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</si>
  <si>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</si>
  <si>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</si>
  <si>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</si>
  <si>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</si>
  <si>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</si>
  <si>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</si>
  <si>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</si>
  <si>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</si>
  <si>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</si>
  <si>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</si>
  <si>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</si>
  <si>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</si>
  <si>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</si>
  <si>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</si>
  <si>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</si>
  <si>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</si>
  <si>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</si>
  <si>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</si>
  <si>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</si>
  <si>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</si>
  <si>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</si>
  <si>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</si>
  <si>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</si>
  <si>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</si>
  <si>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</si>
  <si>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</si>
  <si>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</si>
  <si>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</si>
  <si>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</si>
  <si>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</si>
  <si>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</si>
  <si>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</si>
  <si>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</si>
  <si>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</si>
  <si>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</si>
  <si>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</si>
  <si>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</si>
  <si>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</si>
  <si>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</si>
  <si>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</si>
  <si>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</si>
  <si>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</si>
  <si>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</si>
  <si>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</si>
  <si>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</si>
  <si>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</si>
  <si>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</si>
  <si>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</si>
  <si>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</si>
  <si>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</si>
  <si>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</si>
  <si>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</si>
  <si>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</si>
  <si>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</si>
  <si>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</si>
  <si>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</si>
  <si>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</si>
  <si>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</si>
  <si>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</si>
  <si>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</si>
  <si>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</si>
  <si>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</si>
  <si>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</si>
  <si>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</si>
  <si>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</si>
  <si>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</si>
  <si>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</si>
  <si>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</si>
  <si>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</si>
  <si>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</si>
  <si>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</si>
  <si>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</si>
  <si>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</si>
  <si>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</si>
  <si>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</si>
  <si>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</si>
  <si>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</si>
  <si>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</si>
  <si>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</si>
  <si>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</si>
  <si>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</si>
  <si>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</si>
  <si>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</si>
  <si>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</si>
  <si>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</si>
  <si>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</si>
  <si>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</si>
  <si>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</si>
  <si>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</si>
  <si>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</si>
  <si>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</si>
  <si>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</si>
  <si>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</si>
  <si>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</si>
  <si>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</si>
  <si>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</si>
  <si>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</si>
  <si>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</si>
  <si>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</si>
  <si>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</si>
  <si>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</si>
  <si>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</si>
  <si>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</si>
  <si>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</si>
  <si>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</si>
  <si>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</si>
  <si>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</si>
  <si>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</si>
  <si>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</si>
  <si>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</si>
  <si>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</si>
  <si>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</si>
  <si>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</si>
  <si>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</si>
  <si>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</si>
  <si>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</si>
  <si>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</si>
  <si>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</si>
  <si>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</si>
  <si>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</si>
  <si>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</si>
  <si>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</si>
  <si>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</si>
  <si>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</si>
  <si>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</si>
  <si>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</si>
  <si>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</si>
  <si>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</si>
  <si>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</si>
  <si>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</si>
  <si>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</si>
  <si>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</si>
  <si>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</si>
  <si>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</si>
  <si>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</si>
  <si>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</si>
  <si>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</si>
  <si>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</si>
  <si>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</si>
  <si>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</si>
  <si>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</si>
  <si>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</si>
  <si>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</si>
  <si>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</si>
  <si>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</si>
  <si>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</si>
  <si>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</si>
  <si>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</si>
  <si>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</si>
  <si>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</si>
  <si>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</si>
  <si>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</si>
  <si>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</si>
  <si>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</si>
  <si>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</si>
  <si>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</si>
  <si>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</si>
  <si>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</si>
  <si>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</si>
  <si>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</si>
  <si>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</si>
  <si>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</si>
  <si>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</si>
  <si>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</si>
  <si>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</si>
  <si>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</si>
  <si>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</si>
  <si>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</si>
  <si>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</si>
  <si>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</si>
  <si>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</si>
  <si>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</si>
  <si>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</si>
  <si>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</si>
  <si>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</si>
  <si>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</si>
  <si>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</si>
  <si>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</si>
  <si>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</si>
  <si>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</si>
  <si>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</si>
  <si>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</si>
  <si>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</si>
  <si>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</si>
  <si>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</si>
  <si>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</si>
  <si>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</si>
  <si>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</si>
  <si>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</si>
  <si>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</si>
  <si>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</si>
  <si>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</si>
  <si>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</si>
  <si>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</si>
  <si>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</si>
  <si>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</si>
  <si>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</si>
  <si>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</si>
  <si>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</si>
  <si>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</si>
  <si>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</si>
  <si>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</si>
  <si>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</si>
  <si>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</si>
  <si>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</si>
  <si>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</si>
  <si>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</si>
  <si>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</si>
  <si>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</si>
  <si>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</si>
  <si>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</si>
  <si>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</si>
  <si>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</si>
  <si>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</si>
  <si>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</si>
  <si>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</si>
  <si>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</si>
  <si>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</si>
  <si>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</si>
  <si>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</si>
  <si>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</si>
  <si>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</si>
  <si>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</si>
  <si>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</si>
  <si>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</si>
  <si>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</si>
  <si>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</si>
  <si>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</si>
  <si>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</si>
  <si>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</si>
  <si>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</si>
  <si>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</si>
  <si>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</si>
  <si>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</si>
  <si>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</si>
  <si>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</si>
  <si>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</si>
  <si>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</si>
  <si>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</si>
  <si>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</si>
  <si>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</si>
  <si>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</si>
  <si>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</si>
  <si>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</si>
  <si>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</si>
  <si>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</si>
  <si>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</si>
  <si>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</si>
  <si>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</si>
  <si>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</si>
  <si>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</si>
  <si>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</si>
  <si>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</si>
  <si>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</si>
  <si>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</si>
  <si>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</si>
  <si>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</si>
  <si>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</si>
  <si>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</si>
  <si>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</si>
  <si>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</si>
  <si>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</si>
  <si>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</si>
  <si>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</si>
  <si>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</si>
  <si>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</si>
  <si>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</si>
  <si>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</si>
  <si>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</si>
  <si>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</si>
  <si>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</si>
  <si>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</si>
  <si>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</si>
  <si>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</si>
  <si>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</si>
  <si>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</si>
  <si>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</si>
  <si>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</si>
  <si>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</si>
  <si>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</si>
  <si>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</si>
  <si>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</si>
  <si>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</si>
  <si>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</si>
  <si>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</si>
  <si>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</si>
  <si>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</si>
  <si>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</si>
  <si>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</si>
  <si>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</si>
  <si>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</si>
  <si>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</si>
  <si>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</si>
  <si>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</si>
  <si>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</si>
  <si>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</si>
  <si>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</si>
  <si>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</si>
  <si>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</si>
  <si>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</si>
  <si>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</si>
  <si>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</si>
  <si>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</si>
  <si>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</si>
  <si>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</si>
  <si>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</si>
  <si>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</si>
  <si>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</si>
  <si>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</si>
  <si>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</si>
  <si>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</si>
  <si>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</si>
  <si>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</si>
  <si>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</si>
  <si>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</si>
  <si>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</si>
  <si>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</si>
  <si>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</si>
  <si>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</si>
  <si>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</si>
  <si>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</si>
  <si>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</si>
  <si>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</si>
  <si>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</si>
  <si>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</si>
  <si>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</si>
  <si>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</si>
  <si>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</si>
  <si>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</si>
  <si>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</si>
  <si>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</si>
  <si>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</si>
  <si>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</si>
  <si>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</si>
  <si>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</si>
  <si>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</si>
  <si>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</si>
  <si>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</si>
  <si>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</si>
  <si>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</si>
  <si>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</si>
  <si>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</si>
  <si>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</si>
  <si>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</si>
  <si>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</si>
  <si>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</si>
  <si>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</si>
  <si>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</si>
  <si>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</si>
  <si>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</si>
  <si>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</si>
  <si>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</si>
  <si>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</si>
  <si>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</si>
  <si>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</si>
  <si>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</si>
  <si>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</si>
  <si>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</si>
  <si>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</si>
  <si>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</si>
  <si>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</si>
  <si>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</si>
  <si>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</si>
  <si>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</si>
  <si>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</si>
  <si>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</si>
  <si>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</si>
  <si>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</si>
  <si>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</si>
  <si>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</si>
  <si>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</si>
  <si>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</si>
  <si>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</si>
  <si>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</si>
  <si>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</si>
  <si>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</si>
  <si>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</si>
  <si>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</si>
  <si>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</si>
  <si>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</si>
  <si>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</si>
  <si>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</si>
  <si>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</si>
  <si>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</si>
  <si>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</si>
  <si>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</si>
  <si>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</si>
  <si>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</si>
  <si>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</si>
  <si>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</si>
  <si>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</si>
  <si>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</si>
  <si>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</si>
  <si>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</si>
  <si>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</si>
  <si>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</si>
  <si>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</si>
  <si>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</si>
  <si>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</si>
  <si>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</si>
  <si>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</si>
  <si>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</si>
  <si>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</si>
  <si>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</si>
  <si>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</si>
  <si>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</si>
  <si>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</si>
  <si>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</si>
  <si>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</si>
  <si>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</si>
  <si>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</si>
  <si>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</si>
  <si>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</si>
  <si>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</si>
  <si>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</si>
  <si>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</si>
  <si>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</si>
  <si>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</si>
  <si>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</si>
  <si>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</si>
  <si>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</si>
  <si>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</si>
  <si>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</si>
  <si>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</si>
  <si>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</si>
  <si>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</si>
  <si>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</si>
  <si>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</si>
  <si>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</si>
  <si>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</si>
  <si>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</si>
  <si>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</si>
  <si>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</si>
  <si>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</si>
  <si>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</si>
  <si>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</si>
  <si>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</si>
  <si>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</si>
  <si>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</si>
  <si>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</si>
  <si>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</si>
  <si>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</si>
  <si>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</si>
  <si>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</si>
  <si>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</si>
  <si>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</si>
  <si>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</si>
  <si>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</si>
  <si>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</si>
  <si>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</si>
  <si>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</si>
  <si>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</si>
  <si>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</si>
  <si>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</si>
  <si>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</si>
  <si>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</si>
  <si>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</si>
  <si>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</si>
  <si>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</si>
  <si>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</si>
  <si>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</si>
  <si>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</si>
  <si>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</si>
  <si>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</si>
  <si>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</si>
  <si>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</si>
  <si>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</si>
  <si>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</si>
  <si>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</si>
  <si>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</si>
  <si>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</si>
  <si>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</si>
  <si>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</si>
  <si>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</si>
  <si>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</si>
  <si>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</si>
  <si>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</si>
  <si>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</si>
  <si>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</si>
  <si>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</si>
  <si>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</si>
  <si>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</si>
  <si>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</si>
  <si>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</si>
  <si>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</si>
  <si>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</si>
  <si>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</si>
  <si>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</si>
  <si>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</si>
  <si>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</si>
  <si>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</si>
  <si>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</si>
  <si>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</si>
  <si>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</si>
  <si>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</si>
  <si>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</si>
  <si>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</si>
  <si>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</si>
  <si>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</si>
  <si>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</si>
  <si>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</si>
  <si>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</si>
  <si>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</si>
  <si>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</si>
  <si>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</si>
  <si>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</si>
  <si>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</si>
  <si>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</si>
  <si>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</si>
  <si>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</si>
  <si>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</si>
  <si>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</si>
  <si>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</si>
  <si>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</si>
  <si>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</si>
  <si>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</si>
  <si>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</si>
  <si>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</si>
  <si>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</si>
  <si>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</si>
  <si>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</si>
  <si>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</si>
  <si>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</si>
  <si>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</si>
  <si>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</si>
  <si>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</si>
  <si>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</si>
  <si>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</si>
  <si>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</si>
  <si>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</si>
  <si>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</si>
  <si>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</si>
  <si>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</si>
  <si>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</si>
  <si>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</si>
  <si>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</si>
  <si>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</si>
  <si>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</si>
  <si>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</si>
  <si>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</si>
  <si>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</si>
  <si>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</si>
  <si>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</si>
  <si>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</si>
  <si>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</si>
  <si>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</si>
  <si>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</si>
  <si>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</si>
  <si>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</si>
  <si>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</si>
  <si>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</si>
  <si>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</si>
  <si>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</si>
  <si>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</si>
  <si>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</si>
  <si>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</si>
  <si>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</si>
  <si>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</si>
  <si>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</si>
  <si>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</si>
  <si>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</si>
  <si>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</si>
  <si>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</si>
  <si>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</si>
  <si>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</si>
  <si>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</si>
  <si>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</si>
  <si>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</si>
  <si>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</si>
  <si>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</si>
  <si>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</si>
  <si>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</si>
  <si>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</si>
  <si>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</si>
  <si>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</si>
  <si>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</si>
  <si>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</si>
  <si>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</si>
  <si>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</si>
  <si>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</si>
  <si>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</si>
  <si>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</si>
  <si>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</si>
  <si>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</si>
  <si>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</si>
  <si>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</si>
  <si>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</si>
  <si>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</si>
  <si>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</si>
  <si>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</si>
  <si>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</si>
  <si>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</si>
  <si>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</si>
  <si>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</si>
  <si>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</si>
  <si>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</si>
  <si>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</si>
  <si>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</si>
  <si>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</si>
  <si>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</si>
  <si>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</si>
  <si>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</si>
  <si>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</si>
  <si>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</si>
  <si>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</si>
  <si>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</si>
  <si>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</si>
  <si>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</si>
  <si>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</si>
  <si>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</si>
  <si>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</si>
  <si>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</si>
  <si>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</si>
  <si>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</si>
  <si>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</si>
  <si>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</si>
  <si>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</si>
  <si>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</si>
  <si>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</si>
  <si>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</si>
  <si>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</si>
  <si>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</si>
  <si>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</si>
  <si>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</si>
  <si>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</si>
  <si>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</si>
  <si>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</si>
  <si>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</si>
  <si>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</si>
  <si>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</si>
  <si>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</si>
  <si>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</si>
  <si>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</si>
  <si>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</si>
  <si>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</si>
  <si>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</si>
  <si>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</si>
  <si>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</si>
  <si>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</si>
  <si>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</si>
  <si>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</si>
  <si>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</si>
  <si>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</si>
  <si>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</si>
  <si>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</si>
  <si>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</si>
  <si>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</si>
  <si>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</si>
  <si>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</si>
  <si>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</si>
  <si>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</si>
  <si>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</si>
  <si>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</si>
  <si>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</si>
  <si>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</si>
  <si>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</si>
  <si>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</si>
  <si>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</si>
  <si>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</si>
  <si>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</si>
  <si>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</si>
  <si>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</si>
  <si>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</si>
  <si>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</si>
  <si>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</si>
  <si>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</si>
  <si>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</si>
  <si>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</si>
  <si>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</si>
  <si>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</si>
  <si>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</si>
  <si>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</si>
  <si>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</si>
  <si>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</si>
  <si>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</si>
  <si>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</si>
  <si>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</si>
  <si>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</si>
  <si>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</si>
  <si>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</si>
  <si>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</si>
  <si>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</si>
  <si>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</si>
  <si>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</si>
  <si>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</si>
  <si>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</si>
  <si>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</si>
  <si>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</si>
  <si>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</si>
  <si>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</si>
  <si>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</si>
  <si>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</si>
  <si>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</si>
  <si>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</si>
  <si>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</si>
  <si>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</si>
  <si>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</si>
  <si>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</si>
  <si>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</si>
  <si>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</si>
  <si>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</si>
  <si>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</si>
  <si>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</si>
  <si>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</si>
  <si>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</si>
  <si>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</si>
  <si>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</si>
  <si>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</si>
  <si>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</si>
  <si>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</si>
  <si>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</si>
  <si>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</si>
  <si>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</si>
  <si>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</si>
  <si>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</si>
  <si>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</si>
  <si>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</si>
  <si>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</si>
  <si>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</si>
  <si>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</si>
  <si>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</si>
  <si>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</si>
  <si>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</si>
  <si>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</si>
  <si>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</si>
  <si>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</si>
  <si>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</si>
  <si>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</si>
  <si>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</si>
  <si>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</si>
  <si>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</si>
  <si>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</si>
  <si>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</si>
  <si>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</si>
  <si>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</si>
  <si>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</si>
  <si>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</si>
  <si>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</si>
  <si>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</si>
  <si>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</si>
  <si>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</si>
  <si>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</si>
  <si>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</si>
  <si>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</si>
  <si>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</si>
  <si>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</si>
  <si>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</si>
  <si>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</si>
  <si>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</si>
  <si>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</si>
  <si>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</si>
  <si>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</si>
  <si>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</si>
  <si>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</si>
  <si>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</si>
  <si>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</si>
  <si>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</si>
  <si>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</si>
  <si>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</si>
  <si>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</si>
  <si>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</si>
  <si>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</si>
  <si>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</si>
  <si>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</si>
  <si>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</si>
  <si>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</si>
  <si>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</si>
  <si>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</si>
  <si>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</si>
  <si>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</si>
  <si>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</si>
  <si>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</si>
  <si>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</si>
  <si>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</si>
  <si>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</si>
  <si>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</si>
  <si>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</si>
  <si>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</si>
  <si>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</si>
  <si>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</si>
  <si>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</si>
  <si>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</si>
  <si>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</si>
  <si>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</si>
  <si>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</si>
  <si>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</si>
  <si>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</si>
  <si>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</si>
  <si>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</si>
  <si>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</si>
  <si>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</si>
  <si>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</si>
  <si>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</si>
  <si>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</si>
  <si>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</si>
  <si>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</si>
  <si>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</si>
  <si>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</si>
  <si>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</si>
  <si>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</si>
  <si>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</si>
  <si>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</si>
  <si>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</si>
  <si>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</si>
  <si>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</si>
  <si>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</si>
  <si>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</si>
  <si>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</si>
  <si>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</si>
  <si>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</si>
  <si>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</si>
  <si>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</si>
  <si>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</si>
  <si>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</si>
  <si>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</si>
  <si>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</si>
  <si>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</si>
  <si>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</si>
  <si>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</si>
  <si>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</si>
  <si>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</si>
  <si>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</si>
  <si>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</si>
  <si>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</si>
  <si>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</si>
  <si>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</si>
  <si>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</si>
  <si>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</si>
  <si>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</si>
  <si>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</si>
  <si>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</si>
  <si>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</si>
  <si>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</si>
  <si>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</si>
  <si>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</si>
  <si>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</si>
  <si>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</si>
  <si>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</si>
  <si>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</si>
  <si>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</si>
  <si>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</si>
  <si>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</si>
  <si>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</si>
  <si>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</si>
  <si>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</si>
  <si>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</si>
  <si>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</si>
  <si>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</si>
  <si>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</si>
  <si>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</si>
  <si>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</si>
  <si>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</si>
  <si>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</si>
  <si>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</si>
  <si>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</si>
  <si>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</si>
  <si>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</si>
  <si>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</si>
  <si>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</si>
  <si>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</si>
  <si>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</si>
  <si>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</si>
  <si>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</si>
  <si>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</si>
  <si>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</si>
  <si>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</si>
  <si>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</si>
  <si>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</si>
  <si>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</si>
  <si>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</si>
  <si>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</si>
  <si>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</si>
  <si>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</si>
  <si>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</si>
  <si>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</si>
  <si>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</si>
  <si>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</si>
  <si>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</si>
  <si>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</si>
  <si>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</si>
  <si>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</si>
  <si>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</si>
  <si>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</si>
  <si>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</si>
  <si>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</si>
  <si>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</si>
  <si>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</si>
  <si>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</si>
  <si>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</si>
  <si>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</si>
  <si>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</si>
  <si>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</si>
  <si>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</si>
  <si>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</si>
  <si>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</si>
  <si>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</si>
  <si>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</si>
  <si>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</si>
  <si>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</si>
  <si>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</si>
  <si>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</si>
  <si>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</si>
  <si>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</si>
  <si>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</si>
  <si>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</si>
  <si>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</si>
  <si>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</si>
  <si>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</si>
  <si>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</si>
  <si>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</si>
  <si>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</si>
  <si>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</si>
  <si>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</si>
  <si>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</si>
  <si>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</si>
  <si>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</si>
  <si>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</si>
  <si>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</si>
  <si>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</si>
  <si>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</si>
  <si>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</si>
  <si>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</si>
  <si>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</si>
  <si>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</si>
  <si>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</si>
  <si>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</si>
  <si>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</si>
  <si>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</si>
  <si>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</si>
  <si>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</si>
  <si>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</si>
  <si>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</si>
  <si>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</si>
  <si>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</si>
  <si>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</si>
  <si>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</si>
  <si>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</si>
  <si>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</si>
  <si>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</si>
  <si>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</si>
  <si>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</si>
  <si>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</si>
  <si>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</si>
  <si>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</si>
  <si>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</si>
  <si>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</si>
  <si>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</si>
  <si>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</si>
  <si>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</si>
  <si>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</si>
  <si>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</si>
  <si>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</si>
  <si>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</si>
  <si>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</si>
  <si>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</si>
  <si>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</si>
  <si>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</si>
  <si>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</si>
  <si>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</si>
  <si>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</si>
  <si>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</si>
  <si>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</si>
  <si>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</si>
  <si>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</si>
  <si>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</si>
  <si>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</si>
  <si>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</si>
  <si>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</si>
  <si>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</si>
  <si>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</si>
  <si>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</si>
  <si>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</si>
  <si>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</si>
  <si>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</si>
  <si>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</si>
  <si>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</si>
  <si>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</si>
  <si>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</si>
  <si>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</si>
  <si>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</si>
  <si>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</si>
  <si>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</si>
  <si>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</si>
  <si>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</si>
  <si>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</si>
  <si>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</si>
  <si>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</si>
  <si>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</si>
  <si>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</si>
  <si>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</si>
  <si>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</si>
  <si>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</si>
  <si>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</si>
  <si>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</si>
  <si>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</si>
  <si>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</si>
  <si>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</si>
  <si>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</si>
  <si>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</si>
  <si>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</si>
  <si>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</si>
  <si>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</si>
  <si>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</si>
  <si>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</si>
  <si>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</si>
  <si>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</si>
  <si>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</si>
  <si>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</si>
  <si>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</si>
  <si>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</si>
  <si>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</si>
  <si>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</si>
  <si>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</si>
  <si>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</si>
  <si>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</si>
  <si>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</si>
  <si>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</si>
  <si>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</si>
  <si>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</si>
  <si>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</si>
  <si>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</si>
  <si>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</si>
  <si>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</si>
  <si>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</si>
  <si>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</si>
  <si>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</si>
  <si>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</si>
  <si>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</si>
  <si>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</si>
  <si>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</si>
  <si>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</si>
  <si>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</si>
  <si>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</si>
  <si>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</si>
  <si>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</si>
  <si>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</si>
  <si>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</si>
  <si>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</si>
  <si>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</si>
  <si>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</si>
  <si>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</si>
  <si>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</si>
  <si>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</si>
  <si>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</si>
  <si>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</si>
  <si>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</si>
  <si>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</si>
  <si>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</si>
  <si>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</si>
  <si>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</si>
  <si>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</si>
  <si>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</si>
  <si>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</si>
  <si>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</si>
  <si>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</si>
  <si>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</si>
  <si>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</si>
  <si>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</si>
  <si>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</si>
  <si>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</si>
  <si>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</si>
  <si>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</si>
  <si>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</si>
  <si>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</si>
  <si>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</si>
  <si>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</si>
  <si>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</si>
  <si>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</si>
  <si>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</si>
  <si>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</si>
  <si>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</si>
  <si>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</si>
  <si>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</si>
  <si>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</si>
  <si>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</si>
  <si>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</si>
  <si>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</si>
  <si>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</si>
  <si>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</si>
  <si>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</si>
  <si>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</si>
  <si>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</si>
  <si>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</si>
  <si>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</si>
  <si>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</si>
  <si>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</si>
  <si>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</si>
  <si>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</si>
  <si>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</si>
  <si>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</si>
  <si>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</si>
  <si>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</si>
  <si>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</si>
  <si>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</si>
  <si>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</si>
  <si>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</si>
  <si>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</si>
  <si>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</si>
  <si>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</si>
  <si>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</si>
  <si>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</si>
  <si>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</si>
  <si>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</si>
  <si>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</si>
  <si>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</si>
  <si>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</si>
  <si>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</si>
  <si>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</si>
  <si>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</si>
  <si>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</si>
  <si>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</si>
  <si>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</si>
  <si>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</si>
  <si>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</si>
  <si>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</si>
  <si>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</si>
  <si>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</si>
  <si>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</si>
  <si>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</si>
  <si>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</si>
  <si>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</si>
  <si>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</si>
  <si>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</si>
  <si>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</si>
  <si>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</si>
  <si>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</si>
  <si>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</si>
  <si>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</si>
  <si>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</si>
  <si>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</si>
  <si>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</si>
  <si>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</si>
  <si>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</si>
  <si>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</si>
  <si>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</si>
  <si>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</si>
  <si>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</si>
  <si>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</si>
  <si>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</si>
  <si>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</si>
  <si>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</si>
  <si>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</si>
  <si>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</si>
  <si>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</si>
  <si>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</si>
  <si>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</si>
  <si>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</si>
  <si>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</si>
  <si>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</si>
  <si>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</si>
  <si>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</si>
  <si>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</si>
  <si>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</si>
  <si>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</si>
  <si>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</si>
  <si>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</si>
  <si>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</si>
  <si>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</si>
  <si>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</si>
  <si>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</si>
  <si>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</si>
  <si>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</si>
  <si>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</si>
  <si>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</si>
  <si>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</si>
  <si>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</si>
  <si>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</si>
  <si>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</si>
  <si>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</si>
  <si>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</si>
  <si>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</si>
  <si>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</si>
  <si>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</si>
  <si>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</si>
  <si>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</si>
  <si>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</si>
  <si>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</si>
  <si>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</si>
  <si>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</si>
  <si>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</si>
  <si>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</si>
  <si>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</si>
  <si>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</si>
  <si>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</si>
  <si>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</si>
  <si>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</si>
  <si>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</si>
  <si>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</si>
  <si>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</si>
  <si>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</si>
  <si>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</si>
  <si>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</si>
  <si>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</si>
  <si>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</si>
  <si>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</si>
  <si>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</si>
  <si>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</si>
  <si>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</si>
  <si>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</si>
  <si>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</si>
  <si>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</si>
  <si>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</si>
  <si>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</si>
  <si>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</si>
  <si>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</si>
  <si>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</si>
  <si>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</si>
  <si>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</si>
  <si>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</si>
  <si>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</si>
  <si>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</si>
  <si>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</si>
  <si>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</si>
  <si>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</si>
  <si>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</si>
  <si>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</si>
  <si>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</si>
  <si>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</si>
  <si>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</si>
  <si>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</si>
  <si>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</si>
  <si>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</si>
  <si>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</si>
  <si>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</si>
  <si>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</si>
  <si>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</si>
  <si>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</si>
  <si>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</si>
  <si>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</si>
  <si>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</si>
  <si>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</si>
  <si>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</si>
  <si>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</si>
  <si>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</si>
  <si>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</si>
  <si>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</si>
  <si>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</si>
  <si>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</si>
  <si>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</si>
  <si>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</si>
  <si>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</si>
  <si>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</si>
  <si>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</si>
  <si>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</si>
  <si>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</si>
  <si>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</si>
  <si>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</si>
  <si>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</si>
  <si>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</si>
  <si>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</si>
  <si>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</si>
  <si>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</si>
  <si>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</si>
  <si>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</si>
  <si>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</si>
  <si>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</si>
  <si>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</si>
  <si>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</si>
  <si>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</si>
  <si>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</si>
  <si>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</si>
  <si>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</si>
  <si>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</si>
  <si>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</si>
  <si>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</si>
  <si>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</si>
  <si>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</si>
  <si>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</si>
  <si>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</si>
  <si>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</si>
  <si>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</si>
  <si>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</si>
  <si>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</si>
  <si>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</si>
  <si>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</si>
  <si>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</si>
  <si>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</si>
  <si>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</si>
  <si>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</si>
  <si>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</si>
  <si>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</si>
  <si>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</si>
  <si>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</si>
  <si>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</si>
  <si>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</si>
  <si>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</si>
  <si>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</si>
  <si>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</si>
  <si>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</si>
  <si>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</si>
  <si>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</si>
  <si>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</si>
  <si>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</si>
  <si>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</si>
  <si>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</si>
  <si>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</si>
  <si>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</si>
  <si>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</si>
  <si>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</si>
  <si>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</si>
  <si>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</si>
  <si>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</si>
  <si>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</si>
  <si>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</si>
  <si>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</si>
  <si>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</si>
  <si>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</si>
  <si>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</si>
  <si>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</si>
  <si>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</si>
  <si>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</si>
  <si>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</si>
  <si>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</si>
  <si>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</si>
  <si>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</si>
  <si>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</si>
  <si>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</si>
  <si>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</si>
  <si>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</si>
  <si>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</si>
  <si>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</si>
  <si>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</si>
  <si>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</si>
  <si>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</si>
  <si>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</si>
  <si>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</si>
  <si>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</si>
  <si>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</si>
  <si>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</si>
  <si>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</si>
  <si>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</si>
  <si>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</si>
  <si>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</si>
  <si>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</si>
  <si>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</si>
  <si>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</si>
  <si>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</si>
  <si>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</si>
  <si>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</si>
  <si>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</si>
  <si>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</si>
  <si>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</si>
  <si>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</si>
  <si>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</si>
  <si>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</si>
  <si>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</si>
  <si>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</si>
  <si>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</si>
  <si>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</si>
  <si>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</si>
  <si>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</si>
  <si>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</si>
  <si>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</si>
  <si>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</si>
  <si>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</si>
  <si>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</si>
  <si>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</si>
  <si>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</si>
  <si>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</si>
  <si>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</si>
  <si>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</si>
  <si>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</si>
  <si>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</si>
  <si>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</si>
  <si>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</si>
  <si>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</si>
  <si>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</si>
  <si>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</si>
  <si>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</si>
  <si>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</si>
  <si>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</si>
  <si>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</si>
  <si>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</si>
  <si>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</si>
  <si>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</si>
  <si>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</si>
  <si>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</si>
  <si>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</si>
  <si>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</si>
  <si>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</si>
  <si>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</si>
  <si>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</si>
  <si>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</si>
  <si>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</si>
  <si>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</si>
  <si>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</si>
  <si>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</si>
  <si>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</si>
  <si>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</si>
  <si>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</si>
  <si>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</si>
  <si>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</si>
  <si>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</si>
  <si>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</si>
  <si>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</si>
  <si>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</si>
  <si>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</si>
  <si>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</si>
  <si>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</si>
  <si>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</si>
  <si>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</si>
  <si>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</si>
  <si>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</si>
  <si>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</si>
  <si>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</si>
  <si>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</si>
  <si>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</si>
  <si>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</si>
  <si>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</si>
  <si>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</si>
  <si>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</si>
  <si>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</si>
  <si>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</si>
  <si>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</si>
  <si>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</si>
  <si>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</si>
  <si>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</si>
  <si>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</si>
  <si>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</si>
  <si>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</si>
  <si>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</si>
  <si>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</si>
  <si>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</si>
  <si>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</si>
  <si>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</si>
  <si>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</si>
  <si>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</si>
  <si>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</si>
  <si>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</si>
  <si>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</si>
  <si>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</si>
  <si>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</si>
  <si>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</si>
  <si>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</si>
  <si>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</si>
  <si>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</si>
  <si>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</si>
  <si>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</si>
  <si>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</si>
  <si>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</si>
  <si>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</si>
  <si>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</si>
  <si>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</si>
  <si>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</si>
  <si>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</si>
  <si>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</si>
  <si>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</si>
  <si>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</si>
  <si>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</si>
  <si>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</si>
  <si>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</si>
  <si>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</si>
  <si>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</si>
  <si>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</si>
  <si>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</si>
  <si>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</si>
  <si>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</si>
  <si>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</si>
  <si>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</si>
  <si>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</si>
  <si>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</si>
  <si>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</si>
  <si>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</si>
  <si>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</si>
  <si>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</si>
  <si>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</si>
  <si>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</si>
  <si>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</si>
  <si>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</si>
  <si>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</si>
  <si>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</si>
  <si>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</si>
  <si>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</si>
  <si>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</si>
  <si>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</si>
  <si>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</si>
  <si>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</si>
  <si>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</si>
  <si>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</si>
  <si>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</si>
  <si>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</si>
  <si>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</si>
  <si>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</si>
  <si>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</si>
  <si>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</si>
  <si>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</si>
  <si>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</si>
  <si>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</si>
  <si>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</si>
  <si>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</si>
  <si>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</si>
  <si>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</si>
  <si>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</si>
  <si>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</si>
  <si>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</si>
  <si>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</si>
  <si>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</si>
  <si>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</si>
  <si>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</si>
  <si>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</si>
  <si>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</si>
  <si>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</si>
  <si>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</si>
  <si>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</si>
  <si>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</si>
  <si>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</si>
  <si>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</si>
  <si>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</si>
  <si>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</si>
  <si>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</si>
  <si>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</si>
  <si>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</si>
  <si>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</si>
  <si>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</si>
  <si>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</si>
  <si>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</si>
  <si>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</si>
  <si>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</si>
  <si>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</si>
  <si>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</si>
  <si>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</si>
  <si>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</si>
  <si>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</si>
  <si>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</si>
  <si>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</si>
  <si>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</si>
  <si>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</si>
  <si>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</si>
  <si>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</si>
  <si>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</si>
  <si>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</si>
  <si>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</si>
  <si>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</si>
  <si>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</si>
  <si>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</si>
  <si>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</si>
  <si>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</si>
  <si>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</si>
  <si>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</si>
  <si>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</si>
  <si>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</si>
  <si>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</si>
  <si>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</si>
  <si>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</si>
  <si>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</si>
  <si>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</si>
  <si>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</si>
  <si>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</si>
  <si>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</si>
  <si>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</si>
  <si>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</si>
  <si>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</si>
  <si>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</si>
  <si>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</si>
  <si>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</si>
  <si>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</si>
  <si>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</si>
  <si>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</si>
  <si>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</si>
  <si>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</si>
  <si>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</si>
  <si>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</si>
  <si>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</si>
  <si>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</si>
  <si>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</si>
  <si>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</si>
  <si>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</si>
  <si>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</si>
  <si>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</si>
  <si>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</si>
  <si>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</si>
  <si>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</si>
  <si>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</si>
  <si>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</si>
  <si>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</si>
  <si>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</si>
  <si>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</si>
  <si>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</si>
  <si>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</si>
  <si>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</si>
  <si>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</si>
  <si>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</si>
  <si>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</si>
  <si>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</si>
  <si>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</si>
  <si>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</si>
  <si>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</si>
  <si>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</si>
  <si>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</si>
  <si>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</si>
  <si>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</si>
  <si>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</si>
  <si>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</si>
  <si>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</si>
  <si>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</si>
  <si>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</si>
  <si>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</si>
  <si>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</si>
  <si>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</si>
  <si>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</si>
  <si>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</si>
  <si>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</si>
  <si>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</si>
  <si>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</si>
  <si>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</si>
  <si>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</si>
  <si>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</si>
  <si>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</si>
  <si>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</si>
  <si>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</si>
  <si>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</si>
  <si>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</si>
  <si>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</si>
  <si>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</si>
  <si>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</si>
  <si>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</si>
  <si>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</si>
  <si>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</si>
  <si>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</si>
  <si>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</si>
  <si>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</si>
  <si>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</si>
  <si>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</si>
  <si>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</si>
  <si>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</si>
  <si>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</si>
  <si>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</si>
  <si>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</si>
  <si>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</si>
  <si>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</si>
  <si>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</si>
  <si>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</si>
  <si>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</si>
  <si>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</si>
  <si>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</si>
  <si>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</si>
  <si>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</si>
  <si>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</si>
  <si>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</si>
  <si>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</si>
  <si>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</si>
  <si>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</si>
  <si>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</si>
  <si>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</si>
  <si>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</si>
  <si>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</si>
  <si>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</si>
  <si>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</si>
  <si>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</si>
  <si>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</si>
  <si>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</si>
  <si>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</si>
  <si>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</si>
  <si>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</si>
  <si>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</si>
  <si>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</si>
  <si>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</si>
  <si>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</si>
  <si>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</si>
  <si>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</si>
  <si>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</si>
  <si>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</si>
  <si>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</si>
  <si>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</si>
  <si>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</si>
  <si>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</si>
  <si>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</si>
  <si>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</si>
  <si>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</si>
  <si>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</si>
  <si>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</si>
  <si>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</si>
  <si>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</si>
  <si>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</si>
  <si>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</si>
  <si>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</si>
  <si>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</si>
  <si>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</si>
  <si>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</si>
  <si>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</si>
  <si>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</si>
  <si>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</si>
  <si>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</si>
  <si>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</si>
  <si>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</si>
  <si>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</si>
  <si>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</si>
  <si>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</si>
  <si>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</si>
  <si>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</si>
  <si>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</si>
  <si>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</si>
  <si>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</si>
  <si>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</si>
  <si>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</si>
  <si>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</si>
  <si>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</si>
  <si>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</si>
  <si>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</si>
  <si>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</si>
  <si>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</si>
  <si>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</si>
  <si>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</si>
  <si>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</si>
  <si>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</si>
  <si>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</si>
  <si>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</si>
  <si>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</si>
  <si>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</si>
  <si>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</si>
  <si>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</si>
  <si>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</si>
  <si>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</si>
  <si>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</si>
  <si>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</si>
  <si>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</si>
  <si>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</si>
  <si>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</si>
  <si>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</si>
  <si>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</si>
  <si>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</si>
  <si>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</si>
  <si>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</si>
  <si>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</si>
  <si>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</si>
  <si>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</si>
  <si>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</si>
  <si>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</si>
  <si>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</si>
  <si>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</si>
  <si>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</si>
  <si>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</si>
  <si>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</si>
  <si>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</si>
  <si>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</si>
  <si>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</si>
  <si>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</si>
  <si>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</si>
  <si>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</si>
  <si>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</si>
  <si>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</si>
  <si>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</si>
  <si>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</si>
  <si>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</si>
  <si>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</si>
  <si>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</si>
  <si>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</si>
  <si>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</si>
  <si>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</si>
  <si>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</si>
  <si>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</si>
  <si>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</si>
  <si>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</si>
  <si>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</si>
  <si>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</si>
  <si>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</si>
  <si>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</si>
  <si>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</si>
  <si>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</si>
  <si>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</si>
  <si>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</si>
  <si>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</si>
  <si>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</si>
  <si>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</si>
  <si>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</si>
  <si>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</si>
  <si>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</si>
  <si>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</si>
  <si>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</si>
  <si>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</si>
  <si>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</si>
  <si>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</si>
  <si>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</si>
  <si>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</si>
  <si>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</si>
  <si>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</si>
  <si>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</si>
  <si>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</si>
  <si>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</si>
  <si>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</si>
  <si>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</si>
  <si>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</si>
  <si>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</si>
  <si>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</si>
  <si>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</si>
  <si>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</si>
  <si>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</si>
  <si>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</si>
  <si>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</si>
  <si>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</si>
  <si>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</si>
  <si>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</si>
  <si>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</si>
  <si>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</si>
  <si>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</si>
  <si>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</si>
  <si>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</si>
  <si>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</si>
  <si>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</si>
  <si>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</si>
  <si>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</si>
  <si>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</si>
  <si>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</si>
  <si>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</si>
  <si>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</si>
  <si>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</si>
  <si>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</si>
  <si>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</si>
  <si>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</si>
  <si>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</si>
  <si>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</si>
  <si>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</si>
  <si>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</si>
  <si>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</si>
  <si>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</si>
  <si>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</si>
  <si>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</si>
  <si>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</si>
  <si>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</si>
  <si>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</si>
  <si>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</si>
  <si>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</si>
  <si>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</si>
  <si>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</si>
  <si>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</si>
  <si>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</si>
  <si>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</si>
  <si>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</si>
  <si>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</si>
  <si>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</si>
  <si>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</si>
  <si>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</si>
  <si>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</si>
  <si>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</si>
  <si>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</si>
  <si>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</si>
  <si>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</si>
  <si>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</si>
  <si>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</si>
  <si>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</si>
  <si>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</si>
  <si>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</si>
  <si>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</si>
  <si>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</si>
  <si>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</si>
  <si>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</si>
  <si>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</si>
  <si>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</si>
  <si>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</si>
  <si>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</si>
  <si>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</si>
  <si>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</si>
  <si>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</si>
  <si>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</si>
  <si>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</si>
  <si>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</si>
  <si>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</si>
  <si>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</si>
  <si>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</si>
  <si>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</si>
  <si>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</si>
  <si>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</si>
  <si>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</si>
  <si>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</si>
  <si>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</si>
  <si>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</si>
  <si>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</si>
  <si>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</si>
  <si>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</si>
  <si>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</si>
  <si>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</si>
  <si>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</si>
  <si>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</si>
  <si>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</si>
  <si>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</si>
  <si>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</si>
  <si>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</si>
  <si>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</si>
  <si>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</si>
  <si>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</si>
  <si>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</si>
  <si>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</si>
  <si>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</si>
  <si>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</si>
  <si>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</si>
  <si>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</si>
  <si>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</si>
  <si>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</si>
  <si>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</si>
  <si>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</si>
  <si>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</si>
  <si>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</si>
  <si>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</si>
  <si>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</si>
  <si>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</si>
  <si>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</si>
  <si>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</si>
  <si>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</si>
  <si>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</si>
  <si>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</si>
  <si>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</si>
  <si>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</si>
  <si>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</si>
  <si>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</si>
  <si>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</si>
  <si>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</si>
  <si>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</si>
  <si>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</si>
  <si>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</si>
  <si>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</si>
  <si>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</si>
  <si>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</si>
  <si>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</si>
  <si>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</si>
  <si>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</si>
  <si>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</si>
  <si>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</si>
  <si>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</si>
  <si>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</si>
  <si>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</si>
  <si>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</si>
  <si>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</si>
  <si>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</si>
  <si>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</si>
  <si>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</si>
  <si>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</si>
  <si>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</si>
  <si>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</si>
  <si>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</si>
  <si>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</si>
  <si>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</si>
  <si>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</si>
  <si>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</si>
  <si>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</si>
  <si>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</si>
  <si>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</si>
  <si>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</si>
  <si>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</si>
  <si>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</si>
  <si>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</si>
  <si>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</si>
  <si>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</si>
  <si>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</si>
  <si>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</si>
  <si>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</si>
  <si>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</si>
  <si>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</si>
  <si>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</si>
  <si>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</si>
  <si>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</si>
  <si>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</si>
  <si>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</si>
  <si>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</si>
  <si>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</si>
  <si>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</si>
  <si>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</si>
  <si>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</si>
  <si>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</si>
  <si>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</si>
  <si>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</si>
  <si>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</si>
  <si>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</si>
  <si>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</si>
  <si>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</si>
  <si>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</si>
  <si>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</si>
  <si>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</si>
  <si>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</si>
  <si>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</si>
  <si>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</si>
  <si>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</si>
  <si>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</si>
  <si>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</si>
  <si>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</si>
  <si>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</si>
  <si>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</si>
  <si>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</si>
  <si>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</si>
  <si>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</si>
  <si>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</si>
  <si>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</si>
  <si>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</si>
  <si>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</si>
  <si>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</si>
  <si>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</si>
  <si>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</si>
  <si>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</si>
  <si>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</si>
  <si>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</si>
  <si>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</si>
  <si>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</si>
  <si>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</si>
  <si>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</si>
  <si>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</si>
  <si>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</si>
  <si>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</si>
  <si>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</si>
  <si>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</si>
  <si>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</si>
  <si>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</si>
  <si>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</si>
  <si>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</si>
  <si>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</si>
  <si>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</si>
  <si>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</si>
  <si>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</si>
  <si>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</si>
  <si>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</si>
  <si>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</si>
  <si>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</si>
  <si>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</si>
  <si>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</si>
  <si>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</si>
  <si>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</si>
  <si>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</si>
  <si>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</si>
  <si>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</si>
  <si>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</si>
  <si>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</si>
  <si>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</si>
  <si>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</si>
  <si>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</si>
  <si>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</si>
  <si>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</si>
  <si>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</si>
  <si>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</si>
  <si>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</si>
  <si>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</si>
  <si>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</si>
  <si>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</si>
  <si>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</si>
  <si>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</si>
  <si>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</si>
  <si>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</si>
  <si>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</si>
  <si>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</si>
  <si>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</si>
  <si>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</si>
  <si>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</si>
  <si>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</si>
  <si>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</si>
  <si>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</si>
  <si>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</si>
  <si>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</si>
  <si>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</si>
  <si>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</si>
  <si>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</si>
  <si>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</si>
  <si>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</si>
  <si>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</si>
  <si>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</si>
  <si>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</si>
  <si>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</si>
  <si>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</si>
  <si>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</si>
  <si>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</si>
  <si>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</si>
  <si>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</si>
  <si>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</si>
  <si>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</si>
  <si>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</si>
  <si>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</si>
  <si>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</si>
  <si>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</si>
  <si>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</si>
  <si>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</si>
  <si>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</si>
  <si>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</si>
  <si>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</si>
  <si>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</si>
  <si>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</si>
  <si>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</si>
  <si>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</si>
  <si>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</si>
  <si>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</si>
  <si>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</si>
  <si>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</si>
  <si>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</si>
  <si>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</si>
  <si>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</si>
  <si>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</si>
  <si>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</si>
  <si>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</si>
  <si>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</si>
  <si>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</si>
  <si>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</si>
  <si>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</si>
  <si>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</si>
  <si>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</si>
  <si>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</si>
  <si>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</si>
  <si>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</si>
  <si>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</si>
  <si>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</si>
  <si>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</si>
  <si>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</si>
  <si>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</si>
  <si>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</si>
  <si>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</si>
  <si>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</si>
  <si>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</si>
  <si>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</si>
  <si>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</si>
  <si>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</si>
  <si>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</si>
  <si>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</si>
  <si>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</si>
  <si>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</si>
  <si>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</si>
  <si>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</si>
  <si>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</si>
  <si>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</si>
  <si>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</si>
  <si>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</si>
  <si>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</si>
  <si>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</si>
  <si>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</si>
  <si>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</si>
  <si>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</si>
  <si>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</si>
  <si>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</si>
  <si>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</si>
  <si>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</si>
  <si>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</si>
  <si>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</si>
  <si>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</si>
  <si>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</si>
  <si>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</si>
  <si>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</si>
  <si>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</si>
  <si>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</si>
  <si>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</si>
  <si>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</si>
  <si>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</si>
  <si>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</si>
  <si>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</si>
  <si>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</si>
  <si>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</si>
  <si>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</si>
  <si>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</si>
  <si>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</si>
  <si>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</si>
  <si>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</si>
  <si>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</si>
  <si>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</si>
  <si>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</si>
  <si>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</si>
  <si>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</si>
  <si>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</si>
  <si>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</si>
  <si>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</si>
  <si>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</si>
  <si>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</si>
  <si>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</si>
  <si>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</si>
  <si>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</si>
  <si>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</si>
  <si>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</si>
  <si>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</si>
  <si>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</si>
  <si>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</si>
  <si>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</si>
  <si>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</si>
  <si>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</si>
  <si>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</si>
  <si>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</si>
  <si>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</si>
  <si>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</si>
  <si>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</si>
  <si>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</si>
  <si>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</si>
  <si>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</si>
  <si>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</si>
  <si>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</si>
  <si>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</si>
  <si>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</si>
  <si>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</si>
  <si>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</si>
  <si>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</si>
  <si>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</si>
  <si>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</si>
  <si>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</si>
  <si>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</si>
  <si>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</si>
  <si>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</si>
  <si>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</si>
  <si>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</si>
  <si>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</si>
  <si>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</si>
  <si>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</si>
  <si>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</si>
  <si>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</si>
  <si>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</si>
  <si>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</si>
  <si>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</si>
  <si>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</si>
  <si>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</si>
  <si>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</si>
  <si>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</si>
  <si>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</si>
  <si>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</si>
  <si>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</si>
  <si>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</si>
  <si>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</si>
  <si>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</si>
  <si>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</si>
  <si>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</si>
  <si>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</si>
  <si>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</si>
  <si>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</si>
  <si>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</si>
  <si>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</si>
  <si>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</si>
  <si>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</si>
  <si>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</si>
  <si>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</si>
  <si>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</si>
  <si>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</si>
  <si>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</si>
  <si>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</si>
  <si>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</si>
  <si>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</si>
  <si>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</si>
  <si>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</si>
  <si>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</si>
  <si>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</si>
  <si>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</si>
  <si>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</si>
  <si>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</si>
  <si>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</si>
  <si>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</si>
  <si>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</si>
  <si>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</si>
  <si>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</si>
  <si>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</si>
  <si>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</si>
  <si>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</si>
  <si>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</si>
  <si>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</si>
  <si>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</si>
  <si>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</si>
  <si>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</si>
  <si>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</si>
  <si>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</si>
  <si>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</si>
  <si>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</si>
  <si>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</si>
  <si>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</si>
  <si>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</si>
  <si>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</si>
  <si>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</si>
  <si>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</si>
  <si>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</si>
  <si>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</si>
  <si>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</si>
  <si>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</si>
  <si>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</si>
  <si>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</si>
  <si>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</si>
  <si>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</si>
  <si>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</si>
  <si>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</si>
  <si>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</si>
  <si>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</si>
  <si>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</si>
  <si>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</si>
  <si>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</si>
  <si>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</si>
  <si>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</si>
  <si>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</si>
  <si>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</si>
  <si>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</si>
  <si>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</si>
  <si>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</si>
  <si>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</si>
  <si>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</si>
  <si>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</si>
  <si>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</si>
  <si>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</si>
  <si>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</si>
  <si>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</si>
  <si>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</si>
  <si>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</si>
  <si>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</si>
  <si>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</si>
  <si>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</si>
  <si>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</si>
  <si>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</si>
  <si>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</si>
  <si>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</si>
  <si>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</si>
  <si>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</si>
  <si>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</si>
  <si>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</si>
  <si>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</si>
  <si>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</si>
  <si>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</si>
  <si>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</si>
  <si>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</si>
  <si>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</si>
  <si>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</si>
  <si>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</si>
  <si>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</si>
  <si>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</si>
  <si>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</si>
  <si>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</si>
  <si>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</si>
  <si>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</si>
  <si>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</si>
  <si>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</si>
  <si>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</si>
  <si>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</si>
  <si>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</si>
  <si>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</si>
  <si>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</si>
  <si>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</si>
  <si>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</si>
  <si>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</si>
  <si>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</si>
  <si>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</si>
  <si>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</si>
  <si>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</si>
  <si>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</si>
  <si>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</si>
  <si>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</si>
  <si>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</si>
  <si>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</si>
  <si>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</si>
  <si>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</si>
  <si>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</si>
  <si>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</si>
  <si>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</si>
  <si>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</si>
  <si>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</si>
  <si>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</si>
  <si>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</si>
  <si>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</si>
  <si>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</si>
  <si>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</si>
  <si>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</si>
  <si>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</si>
  <si>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</si>
  <si>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</si>
  <si>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</si>
  <si>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</si>
  <si>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</si>
  <si>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</si>
  <si>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</si>
  <si>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</si>
  <si>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</si>
  <si>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</si>
  <si>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</si>
  <si>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</si>
  <si>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</si>
  <si>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</si>
  <si>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</si>
  <si>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</si>
  <si>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</si>
  <si>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</si>
  <si>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</si>
  <si>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</si>
  <si>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</si>
  <si>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</si>
  <si>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</si>
  <si>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</si>
  <si>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</si>
  <si>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</si>
  <si>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</si>
  <si>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</si>
  <si>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</si>
  <si>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</si>
  <si>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</si>
  <si>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</si>
  <si>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</si>
  <si>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</si>
  <si>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</si>
  <si>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</si>
  <si>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</si>
  <si>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</si>
  <si>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</si>
  <si>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</si>
  <si>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</si>
  <si>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</si>
  <si>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</si>
  <si>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</si>
  <si>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</si>
  <si>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</si>
  <si>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</si>
  <si>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</si>
  <si>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</si>
  <si>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</si>
  <si>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</si>
  <si>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</si>
  <si>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</si>
  <si>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</si>
  <si>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</si>
  <si>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</si>
  <si>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</si>
  <si>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</si>
  <si>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</si>
  <si>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</si>
  <si>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</si>
  <si>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</si>
  <si>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</si>
  <si>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</si>
  <si>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</si>
  <si>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</si>
  <si>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</si>
  <si>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</si>
  <si>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</si>
  <si>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</si>
  <si>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</si>
  <si>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</si>
  <si>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</si>
  <si>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</si>
  <si>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</si>
  <si>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</si>
  <si>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</si>
  <si>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</si>
  <si>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</si>
  <si>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</si>
  <si>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</si>
  <si>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</si>
  <si>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</si>
  <si>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</si>
  <si>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</si>
  <si>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</si>
  <si>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</si>
  <si>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</si>
  <si>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</si>
  <si>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</si>
  <si>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</si>
  <si>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</si>
  <si>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</si>
  <si>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</si>
  <si>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</si>
  <si>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</si>
  <si>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</si>
  <si>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</si>
  <si>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</si>
  <si>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</si>
  <si>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</si>
  <si>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</si>
  <si>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</si>
  <si>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</si>
  <si>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</si>
  <si>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</si>
  <si>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</si>
  <si>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</si>
  <si>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</si>
  <si>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</si>
  <si>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</si>
  <si>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</si>
  <si>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</si>
  <si>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</si>
  <si>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</si>
  <si>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</si>
  <si>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</si>
  <si>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</si>
  <si>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</si>
  <si>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</si>
  <si>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</si>
  <si>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</si>
  <si>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</si>
  <si>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</si>
  <si>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</si>
  <si>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</si>
  <si>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</si>
  <si>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</si>
  <si>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</si>
  <si>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</si>
  <si>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</si>
  <si>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</si>
  <si>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</si>
  <si>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</si>
  <si>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</si>
  <si>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</si>
  <si>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</si>
  <si>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</si>
  <si>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</si>
  <si>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</si>
  <si>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</si>
  <si>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</si>
  <si>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</si>
  <si>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</si>
  <si>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</si>
  <si>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</si>
  <si>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</si>
  <si>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</si>
  <si>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</si>
  <si>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</si>
  <si>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</si>
  <si>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</si>
  <si>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</si>
  <si>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</si>
  <si>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</si>
  <si>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</si>
  <si>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</si>
  <si>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</si>
  <si>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</si>
  <si>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</si>
  <si>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</si>
  <si>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</si>
  <si>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</si>
  <si>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</si>
  <si>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</si>
  <si>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</si>
  <si>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</si>
  <si>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</si>
  <si>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</si>
  <si>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</si>
  <si>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</si>
  <si>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</si>
  <si>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</si>
  <si>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</si>
  <si>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</si>
  <si>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</si>
  <si>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</si>
  <si>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</si>
  <si>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</si>
  <si>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</si>
  <si>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</si>
  <si>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</si>
  <si>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</si>
  <si>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</si>
  <si>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</si>
  <si>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</si>
  <si>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</si>
  <si>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</si>
  <si>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</si>
  <si>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</si>
  <si>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</si>
  <si>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</si>
  <si>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</si>
  <si>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</si>
  <si>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</si>
  <si>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</si>
  <si>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</si>
  <si>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</si>
  <si>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</si>
  <si>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</si>
  <si>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</si>
  <si>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</si>
  <si>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</si>
  <si>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</si>
  <si>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</si>
  <si>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</si>
  <si>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</si>
  <si>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</si>
  <si>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</si>
  <si>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</si>
  <si>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</si>
  <si>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</si>
  <si>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</si>
  <si>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</si>
  <si>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</si>
  <si>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</si>
  <si>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</si>
  <si>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</si>
  <si>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</si>
  <si>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</si>
  <si>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</si>
  <si>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</si>
  <si>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</si>
  <si>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</si>
  <si>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</si>
  <si>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</si>
  <si>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</si>
  <si>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</si>
  <si>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</si>
  <si>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</si>
  <si>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</si>
  <si>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</si>
  <si>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</si>
  <si>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</si>
  <si>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</si>
  <si>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</si>
  <si>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</si>
  <si>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</si>
  <si>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</si>
  <si>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</si>
  <si>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</si>
  <si>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</si>
  <si>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</si>
  <si>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</si>
  <si>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</si>
  <si>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</si>
  <si>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</si>
  <si>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</si>
  <si>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</si>
  <si>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</si>
  <si>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</si>
  <si>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</si>
  <si>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</si>
  <si>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</si>
  <si>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</si>
  <si>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</si>
  <si>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</si>
  <si>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</si>
  <si>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</si>
  <si>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</si>
  <si>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</si>
  <si>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</si>
  <si>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</si>
  <si>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</si>
  <si>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</si>
  <si>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</si>
  <si>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</si>
  <si>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</si>
  <si>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</si>
  <si>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</si>
  <si>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</si>
  <si>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</si>
  <si>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</si>
  <si>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</si>
  <si>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</si>
  <si>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</si>
  <si>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</si>
  <si>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</si>
  <si>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</si>
  <si>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</si>
  <si>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</si>
  <si>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</si>
  <si>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</si>
  <si>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</si>
  <si>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</si>
  <si>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</si>
  <si>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</si>
  <si>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</si>
  <si>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</si>
  <si>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</si>
  <si>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</si>
  <si>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</si>
  <si>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</si>
  <si>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</si>
  <si>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</si>
  <si>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</si>
  <si>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</si>
  <si>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</si>
  <si>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</si>
  <si>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</si>
  <si>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</si>
  <si>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</si>
  <si>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</si>
  <si>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</si>
  <si>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</si>
  <si>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</si>
  <si>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</si>
  <si>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</si>
  <si>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</si>
  <si>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</si>
  <si>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</si>
  <si>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</si>
  <si>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</si>
  <si>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</si>
  <si>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</si>
  <si>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</si>
  <si>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</si>
  <si>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</si>
  <si>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</si>
  <si>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</si>
  <si>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</si>
  <si>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</si>
  <si>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</si>
  <si>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</si>
  <si>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</si>
  <si>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</si>
  <si>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</si>
  <si>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</si>
  <si>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</si>
  <si>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</si>
  <si>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</si>
  <si>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</si>
  <si>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</si>
  <si>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</si>
  <si>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</si>
  <si>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</si>
  <si>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</si>
  <si>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</si>
  <si>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</si>
  <si>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</si>
  <si>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</si>
  <si>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</si>
  <si>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</si>
  <si>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</si>
  <si>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</si>
  <si>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</si>
  <si>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</si>
  <si>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</si>
  <si>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</si>
  <si>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</si>
  <si>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</si>
  <si>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</si>
  <si>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</si>
  <si>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</si>
  <si>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</si>
  <si>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</si>
  <si>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</si>
  <si>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</si>
  <si>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</si>
  <si>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</si>
  <si>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</si>
  <si>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</si>
  <si>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</si>
  <si>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</si>
  <si>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</si>
  <si>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</si>
  <si>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</si>
  <si>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</si>
  <si>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</si>
  <si>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</si>
  <si>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</si>
  <si>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</si>
  <si>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</si>
  <si>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</si>
  <si>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</si>
  <si>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</si>
  <si>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</si>
  <si>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</si>
  <si>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</si>
  <si>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</si>
  <si>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</si>
  <si>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</si>
  <si>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</si>
  <si>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</si>
  <si>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</si>
  <si>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</si>
  <si>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</si>
  <si>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</si>
  <si>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</si>
  <si>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</si>
  <si>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</si>
  <si>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</si>
  <si>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</si>
  <si>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</si>
  <si>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</si>
  <si>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</si>
  <si>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</si>
  <si>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</si>
  <si>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</si>
  <si>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</si>
  <si>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</si>
  <si>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</si>
  <si>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</si>
  <si>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</si>
  <si>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</si>
  <si>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</si>
  <si>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</si>
  <si>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</si>
  <si>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</si>
  <si>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</si>
  <si>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</si>
  <si>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</si>
  <si>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</si>
  <si>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</si>
  <si>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</si>
  <si>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</si>
  <si>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</si>
  <si>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</si>
  <si>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</si>
  <si>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</si>
  <si>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</si>
  <si>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</si>
  <si>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</si>
  <si>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</si>
  <si>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</si>
  <si>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</si>
  <si>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</si>
  <si>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</si>
  <si>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</si>
  <si>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</si>
  <si>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</si>
  <si>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</si>
  <si>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</si>
  <si>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</si>
  <si>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</si>
  <si>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</si>
  <si>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</si>
  <si>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</si>
  <si>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</si>
  <si>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</si>
  <si>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</si>
  <si>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</si>
  <si>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</si>
  <si>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</si>
  <si>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</si>
  <si>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</si>
  <si>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</si>
  <si>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</si>
  <si>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</si>
  <si>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</si>
  <si>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</si>
  <si>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</si>
  <si>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</si>
  <si>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</si>
  <si>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</si>
  <si>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</si>
  <si>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</si>
  <si>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</si>
  <si>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</si>
  <si>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</si>
  <si>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</si>
  <si>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</si>
  <si>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</si>
  <si>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</si>
  <si>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</si>
  <si>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</si>
  <si>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</si>
  <si>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</si>
  <si>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</si>
  <si>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</si>
  <si>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</si>
  <si>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</si>
  <si>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</si>
  <si>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</si>
  <si>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</si>
  <si>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</si>
  <si>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</si>
  <si>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</si>
  <si>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</si>
  <si>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</si>
  <si>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</si>
  <si>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</si>
  <si>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</si>
  <si>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</si>
  <si>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</si>
  <si>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</si>
  <si>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</si>
  <si>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</si>
  <si>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</si>
  <si>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</si>
  <si>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</si>
  <si>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</si>
  <si>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</si>
  <si>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</si>
  <si>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</si>
  <si>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</si>
  <si>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</si>
  <si>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</si>
  <si>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</si>
  <si>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</si>
  <si>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</si>
  <si>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</si>
  <si>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</si>
  <si>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</si>
  <si>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</si>
  <si>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</si>
  <si>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</si>
  <si>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</si>
  <si>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</si>
  <si>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</si>
  <si>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</si>
  <si>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</si>
  <si>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</si>
  <si>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</si>
  <si>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</si>
  <si>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</si>
  <si>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</si>
  <si>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</si>
  <si>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</si>
  <si>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</si>
  <si>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</si>
  <si>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</si>
  <si>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</si>
  <si>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</si>
  <si>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</si>
  <si>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</si>
  <si>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</si>
  <si>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</si>
  <si>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</si>
  <si>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</si>
  <si>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</si>
  <si>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</si>
  <si>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</si>
  <si>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</si>
  <si>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</si>
  <si>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</si>
  <si>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</si>
  <si>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</si>
  <si>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</si>
  <si>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</si>
  <si>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</si>
  <si>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</si>
  <si>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</si>
  <si>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</si>
  <si>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</si>
  <si>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</si>
  <si>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</si>
  <si>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</si>
  <si>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</si>
  <si>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</si>
  <si>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</si>
  <si>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</si>
  <si>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</si>
  <si>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</si>
  <si>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</si>
  <si>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</si>
  <si>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</si>
  <si>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</si>
  <si>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</si>
  <si>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</si>
  <si>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</si>
  <si>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</si>
  <si>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</si>
  <si>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</si>
  <si>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</si>
  <si>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</si>
  <si>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</si>
  <si>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</si>
  <si>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</si>
  <si>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</si>
  <si>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</si>
  <si>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</si>
  <si>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</si>
  <si>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</si>
  <si>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</si>
  <si>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</si>
  <si>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</si>
  <si>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</si>
  <si>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</si>
  <si>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</si>
  <si>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</si>
  <si>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</si>
  <si>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</si>
  <si>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</si>
  <si>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</si>
  <si>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</si>
  <si>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</si>
  <si>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</si>
  <si>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</si>
  <si>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</si>
  <si>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</si>
  <si>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</si>
  <si>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</si>
  <si>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</si>
  <si>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</si>
  <si>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</si>
  <si>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</si>
  <si>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</si>
  <si>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</si>
  <si>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</si>
  <si>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</si>
  <si>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</si>
  <si>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</si>
  <si>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</si>
  <si>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</si>
  <si>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</si>
  <si>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</si>
  <si>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</si>
  <si>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</si>
  <si>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</si>
  <si>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</si>
  <si>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</si>
  <si>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</si>
  <si>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</si>
  <si>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</si>
  <si>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</si>
  <si>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</si>
  <si>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</si>
  <si>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</si>
  <si>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</si>
  <si>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</si>
  <si>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</si>
  <si>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</si>
  <si>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</si>
  <si>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</si>
  <si>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</si>
  <si>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</si>
  <si>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</si>
  <si>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</si>
  <si>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</si>
  <si>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</si>
  <si>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</si>
  <si>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</si>
  <si>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</si>
  <si>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</si>
  <si>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</si>
  <si>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</si>
  <si>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</si>
  <si>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</si>
  <si>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</si>
  <si>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</si>
  <si>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</si>
  <si>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</si>
  <si>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</si>
  <si>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</si>
  <si>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</si>
  <si>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</si>
  <si>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</si>
  <si>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</si>
  <si>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</si>
  <si>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</si>
  <si>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</si>
  <si>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</si>
  <si>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</si>
  <si>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</si>
  <si>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</si>
  <si>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</si>
  <si>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</si>
  <si>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</si>
  <si>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</si>
  <si>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</si>
  <si>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</si>
  <si>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</si>
  <si>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</si>
  <si>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</si>
  <si>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</si>
  <si>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</si>
  <si>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</si>
  <si>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</si>
  <si>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</si>
  <si>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</si>
  <si>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</si>
  <si>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</si>
  <si>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</si>
  <si>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</si>
  <si>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</si>
  <si>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</si>
  <si>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</si>
  <si>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</si>
  <si>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</si>
  <si>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</si>
  <si>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</si>
  <si>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</si>
  <si>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</si>
  <si>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</si>
  <si>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</si>
  <si>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</si>
  <si>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</si>
  <si>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</si>
  <si>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</si>
  <si>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</si>
  <si>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</si>
  <si>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</si>
  <si>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</si>
  <si>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</si>
  <si>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</si>
  <si>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</si>
  <si>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</si>
  <si>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</si>
  <si>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</si>
  <si>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</si>
  <si>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</si>
  <si>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</si>
  <si>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</si>
  <si>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</si>
  <si>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</si>
  <si>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</si>
  <si>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</si>
  <si>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</si>
  <si>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</si>
  <si>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</si>
  <si>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</si>
  <si>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</si>
  <si>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</si>
  <si>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</si>
  <si>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</si>
  <si>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</si>
  <si>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</si>
  <si>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</si>
  <si>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</si>
  <si>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</si>
  <si>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</si>
  <si>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</si>
  <si>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</si>
  <si>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</si>
  <si>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</si>
  <si>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</si>
  <si>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</si>
  <si>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</si>
  <si>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</si>
  <si>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</si>
  <si>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</si>
  <si>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</si>
  <si>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</si>
  <si>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</si>
  <si>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</si>
  <si>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</si>
  <si>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</si>
  <si>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</si>
  <si>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</si>
  <si>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</si>
  <si>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</si>
  <si>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</si>
  <si>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</si>
  <si>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</si>
  <si>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</si>
  <si>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</si>
  <si>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</si>
  <si>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</si>
  <si>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</si>
  <si>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</si>
  <si>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</si>
  <si>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</si>
  <si>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</si>
  <si>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</si>
  <si>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</si>
  <si>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</si>
  <si>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</si>
  <si>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</si>
  <si>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</si>
  <si>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</si>
  <si>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</si>
  <si>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</si>
  <si>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</si>
  <si>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</si>
  <si>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</si>
  <si>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</si>
  <si>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</si>
  <si>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</si>
  <si>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</si>
  <si>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</si>
  <si>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</si>
  <si>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</si>
  <si>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</si>
  <si>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</si>
  <si>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</si>
  <si>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</si>
  <si>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</si>
  <si>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</si>
  <si>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</si>
  <si>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</si>
  <si>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</si>
  <si>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</si>
  <si>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</si>
  <si>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</si>
  <si>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</si>
  <si>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</si>
  <si>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</si>
  <si>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</si>
  <si>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</si>
  <si>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</si>
  <si>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</si>
  <si>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</si>
  <si>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</si>
  <si>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</si>
  <si>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</si>
  <si>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</si>
  <si>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</si>
  <si>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</si>
  <si>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</si>
  <si>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</si>
  <si>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</si>
  <si>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</si>
  <si>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</si>
  <si>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</si>
  <si>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</si>
  <si>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</si>
  <si>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</si>
  <si>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</si>
  <si>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</si>
  <si>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</si>
  <si>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</si>
  <si>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</si>
  <si>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</si>
  <si>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</si>
  <si>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</si>
  <si>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</si>
  <si>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</si>
  <si>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</si>
  <si>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</si>
  <si>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</si>
  <si>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</si>
  <si>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</si>
  <si>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</si>
  <si>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</si>
  <si>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</si>
  <si>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</si>
  <si>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</si>
  <si>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</si>
  <si>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</si>
  <si>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</si>
  <si>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</si>
  <si>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</si>
  <si>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</si>
  <si>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</si>
  <si>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</si>
  <si>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</si>
  <si>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</si>
  <si>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</si>
  <si>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</si>
  <si>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</si>
  <si>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</si>
  <si>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</si>
  <si>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</si>
  <si>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</si>
  <si>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</si>
  <si>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</si>
  <si>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</si>
  <si>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</si>
  <si>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</si>
  <si>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</si>
  <si>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</si>
  <si>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</si>
  <si>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</si>
  <si>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</si>
  <si>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</si>
  <si>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</si>
  <si>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</si>
  <si>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</si>
  <si>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</si>
  <si>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</si>
  <si>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</si>
  <si>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</si>
  <si>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</si>
  <si>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</si>
  <si>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</si>
  <si>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</si>
  <si>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</si>
  <si>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</si>
  <si>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</si>
  <si>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</si>
  <si>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</si>
  <si>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</si>
  <si>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</si>
  <si>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</si>
  <si>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</si>
  <si>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</si>
  <si>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</si>
  <si>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</si>
  <si>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</si>
  <si>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</si>
  <si>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</si>
  <si>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</si>
  <si>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</si>
  <si>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</si>
  <si>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</si>
  <si>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</si>
  <si>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</si>
  <si>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</si>
  <si>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</si>
  <si>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</si>
  <si>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</si>
  <si>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</si>
  <si>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</si>
  <si>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</si>
  <si>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</si>
  <si>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</si>
  <si>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</si>
  <si>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</si>
  <si>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</si>
  <si>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</si>
  <si>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</si>
  <si>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</si>
  <si>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</si>
  <si>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</si>
  <si>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</si>
  <si>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</si>
  <si>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</si>
  <si>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</si>
  <si>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</si>
  <si>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</si>
  <si>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</si>
  <si>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</si>
  <si>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</si>
  <si>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</si>
  <si>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</si>
  <si>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</si>
  <si>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</si>
  <si>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</si>
  <si>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</si>
  <si>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</si>
  <si>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</si>
  <si>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</si>
  <si>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</si>
  <si>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</si>
  <si>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</si>
  <si>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</si>
  <si>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</si>
  <si>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</si>
  <si>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</si>
  <si>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</si>
  <si>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</si>
  <si>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</si>
  <si>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</si>
  <si>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</si>
  <si>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</si>
  <si>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</si>
  <si>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</si>
  <si>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</si>
  <si>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</si>
  <si>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</si>
  <si>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</si>
  <si>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</si>
  <si>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</si>
  <si>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</si>
  <si>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</si>
  <si>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</si>
  <si>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</si>
  <si>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</si>
  <si>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</si>
  <si>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</si>
  <si>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</si>
  <si>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</si>
  <si>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</si>
  <si>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</si>
  <si>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</si>
  <si>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</si>
  <si>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</si>
  <si>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</si>
  <si>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</si>
  <si>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</si>
  <si>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</si>
  <si>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</si>
  <si>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</si>
  <si>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</si>
  <si>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</si>
  <si>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</si>
  <si>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</si>
  <si>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</si>
  <si>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</si>
  <si>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</si>
  <si>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</si>
  <si>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</si>
  <si>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</si>
  <si>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</si>
  <si>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</si>
  <si>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</si>
  <si>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</si>
  <si>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</si>
  <si>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</si>
  <si>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</si>
  <si>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</si>
  <si>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</si>
  <si>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</si>
  <si>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</si>
  <si>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</si>
  <si>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</si>
  <si>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</si>
  <si>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</si>
  <si>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</si>
  <si>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</si>
  <si>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</si>
  <si>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</si>
  <si>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</si>
  <si>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</si>
  <si>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</si>
  <si>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</si>
  <si>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</si>
  <si>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</si>
  <si>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</si>
  <si>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</si>
  <si>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</si>
  <si>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</si>
  <si>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</si>
  <si>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</si>
  <si>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</si>
  <si>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</si>
  <si>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</si>
  <si>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</si>
  <si>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</si>
  <si>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</si>
  <si>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</si>
  <si>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</si>
  <si>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</si>
  <si>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</si>
  <si>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</si>
  <si>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</si>
  <si>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</si>
  <si>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</si>
  <si>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</si>
  <si>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</si>
  <si>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</si>
  <si>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</si>
  <si>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</si>
  <si>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</si>
  <si>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</si>
  <si>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</si>
  <si>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</si>
  <si>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</si>
  <si>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</si>
  <si>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</si>
  <si>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</si>
  <si>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</si>
  <si>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</si>
  <si>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</si>
  <si>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</si>
  <si>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</si>
  <si>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</si>
  <si>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</si>
  <si>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</si>
  <si>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</si>
  <si>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</si>
  <si>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</si>
  <si>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</si>
  <si>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</si>
  <si>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</si>
  <si>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</si>
  <si>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</si>
  <si>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</si>
  <si>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</si>
  <si>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</si>
  <si>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</si>
  <si>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</si>
  <si>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</si>
  <si>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</si>
  <si>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</si>
  <si>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</si>
  <si>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</si>
  <si>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</si>
  <si>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</si>
  <si>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</si>
  <si>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</si>
  <si>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</si>
  <si>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</si>
  <si>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</si>
  <si>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</si>
  <si>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</si>
  <si>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</si>
  <si>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</si>
  <si>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</si>
  <si>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</si>
  <si>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</si>
  <si>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</si>
  <si>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</si>
  <si>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</si>
  <si>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</si>
  <si>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</si>
  <si>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</si>
  <si>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</si>
  <si>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</si>
  <si>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</si>
  <si>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</si>
  <si>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</si>
  <si>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</si>
  <si>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</si>
  <si>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</si>
  <si>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</si>
  <si>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</si>
  <si>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</si>
  <si>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</si>
  <si>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</si>
  <si>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</si>
  <si>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</si>
  <si>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</si>
  <si>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</si>
  <si>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</si>
  <si>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</si>
  <si>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</si>
  <si>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</si>
  <si>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</si>
  <si>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</si>
  <si>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</si>
  <si>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</si>
  <si>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</si>
  <si>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</si>
  <si>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</si>
  <si>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</si>
  <si>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</si>
  <si>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</si>
  <si>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</si>
  <si>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</si>
  <si>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</si>
  <si>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</si>
  <si>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</si>
  <si>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</si>
  <si>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</si>
  <si>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</si>
  <si>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</si>
  <si>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</si>
  <si>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</si>
  <si>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</si>
  <si>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</si>
  <si>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</si>
  <si>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</si>
  <si>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</si>
  <si>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</si>
  <si>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</si>
  <si>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</si>
  <si>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</si>
  <si>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</si>
  <si>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</si>
  <si>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</si>
  <si>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</si>
  <si>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</si>
  <si>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</si>
  <si>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</si>
  <si>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</si>
  <si>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</si>
  <si>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</si>
  <si>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</si>
  <si>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</si>
  <si>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</si>
  <si>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</si>
  <si>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</si>
  <si>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</si>
  <si>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</si>
  <si>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</si>
  <si>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</si>
  <si>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</si>
  <si>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</si>
  <si>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</si>
  <si>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</si>
  <si>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</si>
  <si>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</si>
  <si>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</si>
  <si>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</si>
  <si>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</si>
  <si>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</si>
  <si>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</si>
  <si>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</si>
  <si>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</si>
  <si>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</si>
  <si>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</si>
  <si>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</si>
  <si>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</si>
  <si>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</si>
  <si>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</si>
  <si>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</si>
  <si>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</si>
  <si>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</si>
  <si>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</si>
  <si>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</si>
  <si>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</si>
  <si>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</si>
  <si>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</si>
  <si>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</si>
  <si>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</si>
  <si>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</si>
  <si>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</si>
  <si>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</si>
  <si>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</si>
  <si>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</si>
  <si>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</si>
  <si>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</si>
  <si>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</si>
  <si>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</si>
  <si>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</si>
  <si>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</si>
  <si>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</si>
  <si>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</si>
  <si>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</si>
  <si>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</si>
  <si>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</si>
  <si>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</si>
  <si>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</si>
  <si>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</si>
  <si>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</si>
  <si>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</si>
  <si>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</si>
  <si>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</si>
  <si>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</si>
  <si>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</si>
  <si>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</si>
  <si>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</si>
  <si>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</si>
  <si>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</si>
  <si>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</si>
  <si>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</si>
  <si>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</si>
  <si>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</si>
  <si>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</si>
  <si>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</si>
  <si>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</si>
  <si>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</si>
  <si>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</si>
  <si>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</si>
  <si>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</si>
  <si>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</si>
  <si>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</si>
  <si>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</si>
  <si>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</si>
  <si>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</si>
  <si>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</si>
  <si>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</si>
  <si>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</si>
  <si>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</si>
  <si>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</si>
  <si>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</si>
  <si>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</si>
  <si>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</si>
  <si>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</si>
  <si>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</si>
  <si>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</si>
  <si>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</si>
  <si>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</si>
  <si>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</si>
  <si>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</si>
  <si>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</si>
  <si>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</si>
  <si>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</si>
  <si>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</si>
  <si>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</si>
  <si>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</si>
  <si>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</si>
  <si>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</si>
  <si>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</si>
  <si>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</si>
  <si>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</si>
  <si>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</si>
  <si>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</si>
  <si>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</si>
  <si>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</si>
  <si>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</si>
  <si>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</si>
  <si>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</si>
  <si>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</si>
  <si>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</si>
  <si>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</si>
  <si>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</si>
  <si>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</si>
  <si>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</si>
  <si>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</si>
  <si>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</si>
  <si>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</si>
  <si>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</si>
  <si>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</si>
  <si>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</si>
  <si>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</si>
  <si>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</si>
  <si>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</si>
  <si>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</si>
  <si>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</si>
  <si>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</si>
  <si>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</si>
  <si>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</si>
  <si>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</si>
  <si>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</si>
  <si>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</si>
  <si>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</si>
  <si>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</si>
  <si>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</si>
  <si>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</si>
  <si>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</si>
  <si>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</si>
  <si>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</si>
  <si>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</si>
  <si>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</si>
  <si>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</si>
  <si>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</si>
  <si>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</si>
  <si>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</si>
  <si>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</si>
  <si>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</si>
  <si>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</si>
  <si>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</si>
  <si>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</si>
  <si>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</si>
  <si>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</si>
  <si>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</si>
  <si>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</si>
  <si>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</si>
  <si>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</si>
  <si>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</si>
  <si>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</si>
  <si>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</si>
  <si>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</si>
  <si>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</si>
  <si>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</si>
  <si>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</si>
  <si>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</si>
  <si>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</si>
  <si>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</si>
  <si>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</si>
  <si>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</si>
  <si>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</si>
  <si>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</si>
  <si>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</si>
  <si>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</si>
  <si>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</si>
  <si>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</si>
  <si>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</si>
  <si>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</si>
  <si>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</si>
  <si>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</si>
  <si>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</si>
  <si>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</si>
  <si>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</si>
  <si>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</si>
  <si>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</si>
  <si>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</si>
  <si>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</si>
  <si>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</si>
  <si>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</si>
  <si>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</si>
  <si>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</si>
  <si>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</si>
  <si>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</si>
  <si>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</si>
  <si>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</si>
  <si>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</si>
  <si>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</si>
  <si>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</si>
  <si>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</si>
  <si>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</si>
  <si>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</si>
  <si>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</si>
  <si>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</si>
  <si>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</si>
  <si>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</si>
  <si>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</si>
  <si>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</si>
  <si>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</si>
  <si>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</si>
  <si>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</si>
  <si>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</si>
  <si>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</si>
  <si>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</si>
  <si>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</si>
  <si>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</si>
  <si>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</si>
  <si>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</si>
  <si>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</si>
  <si>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</si>
  <si>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</si>
  <si>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</si>
  <si>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</si>
  <si>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</si>
  <si>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</si>
  <si>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</si>
  <si>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</si>
  <si>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</si>
  <si>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</si>
  <si>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</si>
  <si>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</si>
  <si>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</si>
  <si>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</si>
  <si>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</si>
  <si>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</si>
  <si>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</si>
  <si>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</si>
  <si>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</si>
  <si>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</si>
  <si>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</si>
  <si>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</si>
  <si>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</si>
  <si>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</si>
  <si>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</si>
  <si>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</si>
  <si>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</si>
  <si>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</si>
  <si>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</si>
  <si>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</si>
  <si>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</si>
  <si>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</si>
  <si>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</si>
  <si>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</si>
  <si>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</si>
  <si>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</si>
  <si>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</si>
  <si>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</si>
  <si>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</si>
  <si>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</si>
  <si>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</si>
  <si>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</si>
  <si>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</si>
  <si>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</si>
  <si>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</si>
  <si>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</si>
  <si>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</si>
  <si>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</si>
  <si>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</si>
  <si>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</si>
  <si>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</si>
  <si>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</si>
  <si>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</si>
  <si>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</si>
  <si>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</si>
  <si>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</si>
  <si>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</si>
  <si>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</si>
  <si>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</si>
  <si>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</si>
  <si>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</si>
  <si>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</si>
  <si>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</si>
  <si>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</si>
  <si>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</si>
  <si>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</si>
  <si>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</si>
  <si>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</si>
  <si>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</si>
  <si>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</si>
  <si>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</si>
  <si>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</si>
  <si>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</si>
  <si>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</si>
  <si>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</si>
  <si>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</si>
  <si>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</si>
  <si>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</si>
  <si>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</si>
  <si>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</si>
  <si>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</si>
  <si>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</si>
  <si>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</si>
  <si>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</si>
  <si>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</si>
  <si>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</si>
  <si>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</si>
  <si>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</si>
  <si>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</si>
  <si>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</si>
  <si>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</si>
  <si>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</si>
  <si>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</si>
  <si>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</si>
  <si>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</si>
  <si>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</si>
  <si>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</si>
  <si>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</si>
  <si>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</si>
  <si>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</si>
  <si>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</si>
  <si>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</si>
  <si>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</si>
  <si>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</si>
  <si>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</si>
  <si>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</si>
  <si>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</si>
  <si>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</si>
  <si>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</si>
  <si>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</si>
  <si>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</si>
  <si>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</si>
  <si>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</si>
  <si>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</si>
  <si>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</si>
  <si>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</si>
  <si>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</si>
  <si>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</si>
  <si>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</si>
  <si>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</si>
  <si>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</si>
  <si>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</si>
  <si>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</si>
  <si>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</si>
  <si>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</si>
  <si>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</si>
  <si>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</si>
  <si>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</si>
  <si>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</si>
  <si>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</si>
  <si>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</si>
  <si>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</si>
  <si>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</si>
  <si>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</si>
  <si>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</si>
  <si>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</si>
  <si>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</si>
  <si>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</si>
  <si>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</si>
  <si>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</si>
  <si>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</si>
  <si>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</si>
  <si>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</si>
  <si>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</si>
  <si>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</si>
  <si>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</si>
  <si>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</si>
  <si>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</si>
  <si>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</si>
  <si>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</si>
  <si>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</si>
  <si>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</si>
  <si>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</si>
  <si>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</si>
  <si>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</si>
  <si>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</si>
  <si>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</si>
  <si>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</si>
  <si>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</si>
  <si>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</si>
  <si>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</si>
  <si>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</si>
  <si>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</si>
  <si>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</si>
  <si>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</si>
  <si>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</si>
  <si>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</si>
  <si>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</si>
  <si>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</si>
  <si>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</si>
  <si>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</si>
  <si>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</si>
  <si>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</si>
  <si>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</si>
  <si>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</si>
  <si>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</si>
  <si>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</si>
  <si>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</si>
  <si>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</si>
  <si>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</si>
  <si>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</si>
  <si>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</si>
  <si>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</si>
  <si>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</si>
  <si>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</si>
  <si>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</si>
  <si>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</si>
  <si>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</si>
  <si>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</si>
  <si>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</si>
  <si>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</si>
  <si>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</si>
  <si>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</si>
  <si>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</si>
  <si>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</si>
  <si>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</si>
  <si>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</si>
  <si>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</si>
  <si>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</si>
  <si>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</si>
  <si>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</si>
  <si>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</si>
  <si>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</si>
  <si>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</si>
  <si>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</si>
  <si>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</si>
  <si>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</si>
  <si>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</si>
  <si>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</si>
  <si>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</si>
  <si>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</si>
  <si>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</si>
  <si>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</si>
  <si>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</si>
  <si>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</si>
  <si>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</si>
  <si>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</si>
  <si>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</si>
  <si>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</si>
  <si>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</si>
  <si>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</si>
  <si>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</si>
  <si>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</si>
  <si>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</si>
  <si>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</si>
  <si>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</si>
  <si>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</si>
  <si>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</si>
  <si>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</si>
  <si>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</si>
  <si>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</si>
  <si>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</si>
  <si>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</si>
  <si>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</si>
  <si>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</si>
  <si>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</si>
  <si>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</si>
  <si>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</si>
  <si>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</si>
  <si>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</si>
  <si>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</si>
  <si>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</si>
  <si>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</si>
  <si>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</si>
  <si>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</si>
  <si>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</si>
  <si>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</si>
  <si>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</si>
  <si>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</si>
  <si>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</si>
  <si>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</si>
  <si>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</si>
  <si>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</si>
  <si>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</si>
  <si>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</si>
  <si>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</si>
  <si>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</si>
  <si>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</si>
  <si>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</si>
  <si>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</si>
  <si>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</si>
  <si>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</si>
  <si>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</si>
  <si>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</si>
  <si>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</si>
  <si>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</si>
  <si>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</si>
  <si>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</si>
  <si>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</si>
  <si>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</si>
  <si>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</si>
  <si>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</si>
  <si>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</si>
  <si>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</si>
  <si>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</si>
  <si>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</si>
  <si>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</si>
  <si>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</si>
  <si>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</si>
  <si>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</si>
  <si>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</si>
  <si>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</si>
  <si>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</si>
  <si>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</si>
  <si>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</si>
  <si>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</si>
  <si>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</si>
  <si>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</si>
  <si>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</si>
  <si>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</si>
  <si>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</si>
  <si>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</si>
  <si>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</si>
  <si>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</si>
  <si>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</si>
  <si>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</si>
  <si>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</si>
  <si>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</si>
  <si>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</si>
  <si>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</si>
  <si>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</si>
  <si>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</si>
  <si>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</si>
  <si>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</si>
  <si>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</si>
  <si>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</si>
  <si>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</si>
  <si>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</si>
  <si>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</si>
  <si>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</si>
  <si>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</si>
  <si>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</si>
  <si>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</si>
  <si>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</si>
  <si>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</si>
  <si>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</si>
  <si>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</si>
  <si>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</si>
  <si>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</si>
  <si>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</si>
  <si>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</si>
  <si>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</si>
  <si>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</si>
  <si>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</si>
  <si>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</si>
  <si>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</si>
  <si>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</si>
  <si>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</si>
  <si>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</si>
  <si>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</si>
  <si>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</si>
  <si>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</si>
  <si>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</si>
  <si>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</si>
  <si>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</si>
  <si>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</si>
  <si>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</si>
  <si>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</si>
  <si>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</si>
  <si>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</si>
  <si>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</si>
  <si>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</si>
  <si>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</si>
  <si>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</si>
  <si>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</si>
  <si>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</si>
  <si>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</si>
  <si>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</si>
  <si>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</si>
  <si>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</si>
  <si>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</si>
  <si>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</si>
  <si>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</si>
  <si>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</si>
  <si>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</si>
  <si>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</si>
  <si>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</si>
  <si>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</si>
  <si>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</si>
  <si>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</si>
  <si>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</si>
  <si>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</si>
  <si>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</si>
  <si>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</si>
  <si>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</si>
  <si>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</si>
  <si>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</si>
  <si>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</si>
  <si>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</si>
  <si>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</si>
  <si>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</si>
  <si>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</si>
  <si>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</si>
  <si>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</si>
  <si>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</si>
  <si>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</si>
  <si>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</si>
  <si>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</si>
  <si>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</si>
  <si>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</si>
  <si>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</si>
  <si>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</si>
  <si>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</si>
  <si>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</si>
  <si>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</si>
  <si>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</si>
  <si>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</si>
  <si>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</si>
  <si>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</si>
  <si>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</si>
  <si>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</si>
  <si>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</si>
  <si>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</si>
  <si>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</si>
  <si>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</si>
  <si>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</si>
  <si>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</si>
  <si>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</si>
  <si>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</si>
  <si>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</si>
  <si>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</si>
  <si>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</si>
  <si>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</si>
  <si>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</si>
  <si>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</si>
  <si>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</si>
  <si>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</si>
  <si>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</si>
  <si>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</si>
  <si>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</si>
  <si>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</si>
  <si>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</si>
  <si>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</si>
  <si>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</si>
  <si>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</si>
  <si>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</si>
  <si>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</si>
  <si>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</si>
  <si>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</si>
  <si>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</si>
  <si>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</si>
  <si>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</si>
  <si>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</si>
  <si>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</si>
  <si>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</si>
  <si>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</si>
  <si>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</si>
  <si>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</si>
  <si>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</si>
  <si>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</si>
  <si>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</si>
  <si>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</si>
  <si>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</si>
  <si>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</si>
  <si>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</si>
  <si>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</si>
  <si>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</si>
  <si>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</si>
  <si>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</si>
  <si>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</si>
  <si>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</si>
  <si>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</si>
  <si>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</si>
  <si>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</si>
  <si>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</si>
  <si>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</si>
  <si>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</si>
  <si>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</si>
  <si>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</si>
  <si>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</si>
  <si>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</si>
  <si>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</si>
  <si>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</si>
  <si>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</si>
  <si>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</si>
  <si>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</si>
  <si>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</si>
  <si>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</si>
  <si>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</si>
  <si>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</si>
  <si>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</si>
  <si>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</si>
  <si>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</si>
  <si>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</si>
  <si>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</si>
  <si>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</si>
  <si>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</si>
  <si>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</si>
  <si>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</si>
  <si>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</si>
  <si>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</si>
  <si>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</si>
  <si>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</si>
  <si>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</si>
  <si>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</si>
  <si>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</si>
  <si>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</si>
  <si>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</si>
  <si>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</si>
  <si>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</si>
  <si>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</si>
  <si>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</si>
  <si>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</si>
  <si>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</si>
  <si>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</si>
  <si>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</si>
  <si>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</si>
  <si>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</si>
  <si>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</si>
  <si>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</si>
  <si>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</si>
  <si>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</si>
  <si>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</si>
  <si>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</si>
  <si>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</si>
  <si>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</si>
  <si>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</si>
  <si>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</si>
  <si>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</si>
  <si>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</si>
  <si>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</si>
  <si>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</si>
  <si>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</si>
  <si>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</si>
  <si>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</si>
  <si>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</si>
  <si>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</si>
  <si>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</si>
  <si>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</si>
  <si>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</si>
  <si>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</si>
  <si>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</si>
  <si>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</si>
  <si>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</si>
  <si>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</si>
  <si>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</si>
  <si>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</si>
  <si>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</si>
  <si>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</si>
  <si>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</si>
  <si>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</si>
  <si>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</si>
  <si>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</si>
  <si>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</si>
  <si>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</si>
  <si>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</si>
  <si>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</si>
  <si>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</si>
  <si>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</si>
  <si>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</si>
  <si>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</si>
  <si>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</si>
  <si>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</si>
  <si>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</si>
  <si>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</si>
  <si>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</si>
  <si>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</si>
  <si>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</si>
  <si>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</si>
  <si>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</si>
  <si>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</si>
  <si>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</si>
  <si>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</si>
  <si>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</si>
  <si>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</si>
  <si>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</si>
  <si>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</si>
  <si>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</si>
  <si>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</si>
  <si>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</si>
  <si>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</si>
  <si>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</si>
  <si>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</si>
  <si>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</si>
  <si>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</si>
  <si>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</si>
  <si>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</si>
  <si>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</si>
  <si>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</si>
  <si>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</si>
  <si>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</si>
  <si>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</si>
  <si>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</si>
  <si>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</si>
  <si>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</si>
  <si>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</si>
  <si>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</si>
  <si>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</si>
  <si>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</si>
  <si>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</si>
  <si>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</si>
  <si>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</si>
  <si>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</si>
  <si>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</si>
  <si>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</si>
  <si>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</si>
  <si>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</si>
  <si>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</si>
  <si>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</si>
  <si>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</si>
  <si>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</si>
  <si>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</si>
  <si>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</si>
  <si>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</si>
  <si>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</si>
  <si>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</si>
  <si>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</si>
  <si>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</si>
  <si>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</si>
  <si>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</si>
  <si>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</si>
  <si>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</si>
  <si>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</si>
  <si>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</si>
  <si>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</si>
  <si>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</si>
  <si>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</si>
  <si>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</si>
  <si>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</si>
  <si>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</si>
  <si>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</si>
  <si>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</si>
  <si>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</si>
  <si>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</si>
  <si>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</si>
  <si>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</si>
  <si>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</si>
  <si>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</si>
  <si>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</si>
  <si>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</si>
  <si>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</si>
  <si>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</si>
  <si>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</si>
  <si>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</si>
  <si>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</si>
  <si>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</si>
  <si>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</si>
  <si>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</si>
  <si>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</si>
  <si>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</si>
  <si>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</si>
  <si>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</si>
  <si>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</si>
  <si>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</si>
  <si>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</si>
  <si>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</si>
  <si>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</si>
  <si>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</si>
  <si>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</si>
  <si>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</si>
  <si>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</si>
  <si>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</si>
  <si>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</si>
  <si>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</si>
  <si>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</si>
  <si>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</si>
  <si>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</si>
  <si>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</si>
  <si>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</si>
  <si>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</si>
  <si>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</si>
  <si>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</si>
  <si>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</si>
  <si>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</si>
  <si>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</si>
  <si>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</si>
  <si>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</si>
  <si>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</si>
  <si>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</si>
  <si>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</si>
  <si>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</si>
  <si>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</si>
  <si>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</si>
  <si>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</si>
  <si>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</si>
  <si>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</si>
  <si>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</si>
  <si>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</si>
  <si>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</si>
  <si>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</si>
  <si>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</si>
  <si>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</si>
  <si>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</si>
  <si>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</si>
  <si>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</si>
  <si>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</si>
  <si>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</si>
  <si>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</si>
  <si>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</si>
  <si>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</si>
  <si>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</si>
  <si>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</si>
  <si>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</si>
  <si>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</si>
  <si>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</si>
  <si>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</si>
  <si>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</si>
  <si>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</si>
  <si>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</si>
  <si>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</si>
  <si>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</si>
  <si>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</si>
  <si>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</si>
  <si>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</si>
  <si>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</si>
  <si>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</si>
  <si>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</si>
  <si>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</si>
  <si>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</si>
  <si>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</si>
  <si>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</si>
  <si>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</si>
  <si>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</si>
  <si>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</si>
  <si>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</si>
  <si>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</si>
  <si>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</si>
  <si>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</si>
  <si>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</si>
  <si>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</si>
  <si>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</si>
  <si>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</si>
  <si>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</si>
  <si>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</si>
  <si>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</si>
  <si>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</si>
  <si>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</si>
  <si>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</si>
  <si>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</si>
  <si>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</si>
  <si>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</si>
  <si>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</si>
  <si>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</si>
  <si>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</si>
  <si>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</si>
  <si>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</si>
  <si>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</si>
  <si>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</si>
  <si>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</si>
  <si>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</si>
  <si>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</si>
  <si>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</si>
  <si>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</si>
  <si>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</si>
  <si>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</si>
  <si>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</si>
  <si>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</si>
  <si>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</si>
  <si>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</si>
  <si>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</si>
  <si>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</si>
  <si>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</si>
  <si>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</si>
  <si>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</si>
  <si>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</si>
  <si>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</si>
  <si>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</si>
  <si>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</si>
  <si>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</si>
  <si>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</si>
  <si>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</si>
  <si>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</si>
  <si>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</si>
  <si>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</si>
  <si>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</si>
  <si>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</si>
  <si>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</si>
  <si>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</si>
  <si>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</si>
  <si>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</si>
  <si>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</si>
  <si>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</si>
  <si>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</si>
  <si>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</si>
  <si>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</si>
  <si>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</si>
  <si>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</si>
  <si>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</si>
  <si>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</si>
  <si>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</si>
  <si>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</si>
  <si>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</si>
  <si>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</si>
  <si>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</si>
  <si>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</si>
  <si>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</si>
  <si>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</si>
  <si>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</si>
  <si>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</si>
  <si>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</si>
  <si>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</si>
  <si>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</si>
  <si>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</si>
  <si>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</si>
  <si>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</si>
  <si>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</si>
  <si>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</si>
  <si>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</si>
  <si>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</si>
  <si>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</si>
  <si>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</si>
  <si>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</si>
  <si>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</si>
  <si>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</si>
  <si>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</si>
  <si>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</si>
  <si>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</si>
  <si>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</si>
  <si>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</si>
  <si>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</si>
  <si>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</si>
  <si>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</si>
  <si>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</si>
  <si>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</si>
  <si>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</si>
  <si>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</si>
  <si>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</si>
  <si>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</si>
  <si>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</si>
  <si>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</si>
  <si>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</si>
  <si>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</si>
  <si>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</si>
  <si>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</si>
  <si>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</si>
  <si>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</si>
  <si>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</si>
  <si>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</si>
  <si>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</si>
  <si>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</si>
  <si>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</si>
  <si>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</si>
  <si>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</si>
  <si>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</si>
  <si>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</si>
  <si>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</si>
  <si>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</si>
  <si>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</si>
  <si>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</si>
  <si>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</si>
  <si>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</si>
  <si>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</si>
  <si>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</si>
  <si>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</si>
  <si>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</si>
  <si>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</si>
  <si>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</si>
  <si>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</si>
  <si>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</si>
  <si>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</si>
  <si>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</si>
  <si>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</si>
  <si>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</si>
  <si>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</si>
  <si>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</si>
  <si>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</si>
  <si>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</si>
  <si>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</si>
  <si>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</si>
  <si>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</si>
  <si>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</si>
  <si>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</si>
  <si>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</si>
  <si>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</si>
  <si>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</si>
  <si>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</si>
  <si>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</si>
  <si>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</si>
  <si>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</si>
  <si>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</si>
  <si>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</si>
  <si>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</si>
  <si>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</si>
  <si>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</si>
  <si>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</si>
  <si>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</si>
  <si>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</si>
  <si>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</si>
  <si>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</si>
  <si>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</si>
  <si>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</si>
  <si>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</si>
  <si>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</si>
  <si>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</si>
  <si>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</si>
  <si>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</si>
  <si>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</si>
  <si>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</si>
  <si>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</si>
  <si>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</si>
  <si>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</si>
  <si>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</si>
  <si>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</si>
  <si>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</si>
  <si>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</si>
  <si>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</si>
  <si>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</si>
  <si>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</si>
  <si>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</si>
  <si>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</si>
  <si>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</si>
  <si>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</si>
  <si>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</si>
  <si>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</si>
  <si>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</si>
  <si>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</si>
  <si>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</si>
  <si>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</si>
  <si>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</si>
  <si>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</si>
  <si>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</si>
  <si>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</si>
  <si>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</si>
  <si>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</si>
  <si>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</si>
  <si>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</si>
  <si>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</si>
  <si>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</si>
  <si>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</si>
  <si>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</si>
  <si>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</si>
  <si>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</si>
  <si>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</si>
  <si>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</si>
  <si>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</si>
  <si>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</si>
  <si>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</si>
  <si>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</si>
  <si>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</si>
  <si>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</si>
  <si>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</si>
  <si>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</si>
  <si>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</si>
  <si>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</si>
  <si>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</si>
  <si>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</si>
  <si>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</si>
  <si>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</si>
  <si>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</si>
  <si>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</si>
  <si>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</si>
  <si>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</si>
  <si>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</si>
  <si>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</si>
  <si>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</si>
  <si>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</si>
  <si>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</si>
  <si>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</si>
  <si>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</si>
  <si>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</si>
  <si>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</si>
  <si>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</si>
  <si>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</si>
  <si>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</si>
  <si>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</si>
  <si>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</si>
  <si>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</si>
  <si>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</si>
  <si>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</si>
  <si>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</si>
  <si>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</si>
  <si>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</si>
  <si>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</si>
  <si>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</si>
  <si>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</si>
  <si>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</si>
  <si>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</si>
  <si>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</si>
  <si>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</si>
  <si>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</si>
  <si>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</si>
  <si>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</si>
  <si>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</si>
  <si>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</si>
  <si>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</si>
  <si>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</si>
  <si>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</si>
  <si>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</si>
  <si>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</si>
  <si>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</si>
  <si>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</si>
  <si>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</si>
  <si>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</si>
  <si>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</si>
  <si>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</si>
  <si>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</si>
  <si>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</si>
  <si>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</si>
  <si>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</si>
  <si>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</si>
  <si>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</si>
  <si>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</si>
  <si>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</si>
  <si>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</si>
  <si>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</si>
  <si>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</si>
  <si>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</si>
  <si>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</si>
  <si>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</si>
  <si>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</si>
  <si>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</si>
  <si>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</si>
  <si>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</si>
  <si>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</si>
  <si>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</si>
  <si>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</si>
  <si>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</si>
  <si>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</si>
  <si>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</si>
  <si>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</si>
  <si>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</si>
  <si>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</si>
  <si>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</si>
  <si>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</si>
  <si>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</si>
  <si>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</si>
  <si>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</si>
  <si>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</si>
  <si>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</si>
  <si>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</si>
  <si>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</si>
  <si>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</si>
  <si>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</si>
  <si>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</si>
  <si>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</si>
  <si>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</si>
  <si>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</si>
  <si>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</si>
  <si>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</si>
  <si>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</si>
  <si>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</si>
  <si>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</si>
  <si>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</si>
  <si>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</si>
  <si>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</si>
  <si>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</si>
  <si>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</si>
  <si>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</si>
  <si>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</si>
  <si>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</si>
  <si>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</si>
  <si>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</si>
  <si>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</si>
  <si>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</si>
  <si>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</si>
  <si>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</si>
  <si>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</si>
  <si>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</si>
  <si>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</si>
  <si>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</si>
  <si>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</si>
  <si>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</si>
  <si>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</si>
  <si>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</si>
  <si>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</si>
  <si>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</si>
  <si>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</si>
  <si>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</si>
  <si>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</si>
  <si>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</si>
  <si>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</si>
  <si>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</si>
  <si>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</si>
  <si>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</si>
  <si>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</si>
  <si>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</si>
  <si>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</si>
  <si>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</si>
  <si>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</si>
  <si>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</si>
  <si>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</si>
  <si>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</si>
  <si>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</si>
  <si>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</si>
  <si>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</si>
  <si>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</si>
  <si>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</si>
  <si>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</si>
  <si>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</si>
  <si>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</si>
  <si>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</si>
  <si>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</si>
  <si>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</si>
  <si>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</si>
  <si>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</si>
  <si>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</si>
  <si>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</si>
  <si>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</si>
  <si>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</si>
  <si>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</si>
  <si>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</si>
  <si>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</si>
  <si>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</si>
  <si>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</si>
  <si>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</si>
  <si>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</si>
  <si>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</si>
  <si>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</si>
  <si>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</si>
  <si>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</si>
  <si>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</si>
  <si>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</si>
  <si>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</si>
  <si>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</si>
  <si>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</si>
  <si>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</si>
  <si>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</si>
  <si>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</si>
  <si>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</si>
  <si>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</si>
  <si>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</si>
  <si>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</si>
  <si>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</si>
  <si>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</si>
  <si>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</si>
  <si>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</si>
  <si>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</si>
  <si>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</si>
  <si>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</si>
  <si>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</si>
  <si>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</si>
  <si>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</si>
  <si>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</si>
  <si>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</si>
  <si>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</si>
  <si>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</si>
  <si>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</si>
  <si>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</si>
  <si>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</si>
  <si>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</si>
  <si>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</si>
  <si>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</si>
  <si>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</si>
  <si>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</si>
  <si>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</si>
  <si>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</si>
  <si>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</si>
  <si>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</si>
  <si>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</si>
  <si>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</si>
  <si>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</si>
  <si>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</si>
  <si>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</si>
  <si>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</si>
  <si>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</si>
  <si>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</si>
  <si>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</si>
  <si>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</si>
  <si>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</si>
  <si>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</si>
  <si>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</si>
  <si>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</si>
  <si>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</si>
  <si>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</si>
  <si>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</si>
  <si>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</si>
  <si>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</si>
  <si>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</si>
  <si>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</si>
  <si>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</si>
  <si>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</si>
  <si>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</si>
  <si>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</si>
  <si>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</si>
  <si>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</si>
  <si>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</si>
  <si>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</si>
  <si>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</si>
  <si>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</si>
  <si>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</si>
  <si>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</si>
  <si>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</si>
  <si>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</si>
  <si>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</si>
  <si>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</si>
  <si>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</si>
  <si>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</si>
  <si>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</si>
  <si>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</si>
  <si>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</si>
  <si>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</si>
  <si>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</si>
  <si>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</si>
  <si>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</si>
  <si>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</si>
  <si>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</si>
  <si>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</si>
  <si>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</si>
  <si>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</si>
  <si>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</si>
  <si>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</si>
  <si>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</si>
  <si>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</si>
  <si>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</si>
  <si>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</si>
  <si>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</si>
  <si>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</si>
  <si>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</si>
  <si>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</si>
  <si>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</si>
  <si>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</si>
  <si>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</si>
  <si>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</si>
  <si>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</si>
  <si>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</si>
  <si>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</si>
  <si>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</si>
  <si>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</si>
  <si>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</si>
  <si>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</si>
  <si>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</si>
  <si>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</si>
  <si>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</si>
  <si>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</si>
  <si>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</si>
  <si>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</si>
  <si>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</si>
  <si>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</si>
  <si>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</si>
  <si>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</si>
  <si>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</si>
  <si>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</si>
  <si>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</si>
  <si>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</si>
  <si>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</si>
  <si>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</si>
  <si>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</si>
  <si>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</si>
  <si>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</si>
  <si>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</si>
  <si>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</si>
  <si>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</si>
  <si>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</si>
  <si>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</si>
  <si>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</si>
  <si>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</si>
  <si>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</si>
  <si>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</si>
  <si>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</si>
  <si>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</si>
  <si>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</si>
  <si>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</si>
  <si>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</si>
  <si>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</si>
  <si>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</si>
  <si>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</si>
  <si>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</si>
  <si>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</si>
  <si>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</si>
  <si>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</si>
  <si>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</si>
  <si>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</si>
  <si>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</si>
  <si>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</si>
  <si>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</si>
  <si>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</si>
  <si>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</si>
  <si>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</si>
  <si>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</si>
  <si>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</si>
  <si>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</si>
  <si>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</si>
  <si>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</si>
  <si>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</si>
  <si>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</si>
  <si>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</si>
  <si>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</si>
  <si>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</si>
  <si>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</si>
  <si>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</si>
  <si>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</si>
  <si>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</si>
  <si>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</si>
  <si>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</si>
  <si>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</si>
  <si>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</si>
  <si>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</si>
  <si>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</si>
  <si>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</si>
  <si>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</si>
  <si>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</si>
  <si>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</si>
  <si>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</si>
  <si>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</si>
  <si>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</si>
  <si>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</si>
  <si>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</si>
  <si>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</si>
  <si>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</si>
  <si>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</si>
  <si>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</si>
  <si>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</si>
  <si>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</si>
  <si>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</si>
  <si>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</si>
  <si>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</si>
  <si>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</si>
  <si>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</si>
  <si>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</si>
  <si>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</si>
  <si>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</si>
  <si>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</si>
  <si>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</si>
  <si>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</si>
  <si>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</si>
  <si>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</si>
  <si>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</si>
  <si>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</si>
  <si>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</si>
  <si>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</si>
  <si>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</si>
  <si>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</si>
  <si>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</si>
  <si>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</si>
  <si>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</si>
  <si>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</si>
  <si>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</si>
  <si>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</si>
  <si>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</si>
  <si>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</si>
  <si>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</si>
  <si>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</si>
  <si>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</si>
  <si>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</si>
  <si>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</si>
  <si>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</si>
  <si>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</si>
  <si>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</si>
  <si>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</si>
  <si>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</si>
  <si>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</si>
  <si>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</si>
  <si>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</si>
  <si>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</si>
  <si>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</si>
  <si>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</si>
  <si>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</si>
  <si>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</si>
  <si>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</si>
  <si>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</si>
  <si>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</si>
  <si>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</si>
  <si>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</si>
  <si>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</si>
  <si>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</si>
  <si>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</si>
  <si>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</si>
  <si>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</si>
  <si>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</si>
  <si>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</si>
  <si>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</si>
  <si>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</si>
  <si>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</si>
  <si>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</si>
  <si>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</si>
  <si>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</si>
  <si>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</si>
  <si>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</si>
  <si>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</si>
  <si>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</si>
  <si>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</si>
  <si>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</si>
  <si>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</si>
  <si>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</si>
  <si>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</si>
  <si>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</si>
  <si>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</si>
  <si>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</si>
  <si>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</si>
  <si>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</si>
  <si>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</si>
  <si>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</si>
  <si>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</si>
  <si>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</si>
  <si>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</si>
  <si>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</si>
  <si>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</si>
  <si>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</si>
  <si>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</si>
  <si>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</si>
  <si>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</si>
  <si>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</si>
  <si>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</si>
  <si>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</si>
  <si>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</si>
  <si>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</si>
  <si>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</si>
  <si>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</si>
  <si>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</si>
  <si>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</si>
  <si>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</si>
  <si>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</si>
  <si>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</si>
  <si>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</si>
  <si>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</si>
  <si>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</si>
  <si>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</si>
  <si>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</si>
  <si>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</si>
  <si>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</si>
  <si>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</si>
  <si>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</si>
  <si>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</si>
  <si>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</si>
  <si>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</si>
  <si>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</si>
  <si>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</si>
  <si>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</si>
  <si>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</si>
  <si>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</si>
  <si>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</si>
  <si>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</si>
  <si>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</si>
  <si>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</si>
  <si>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</si>
  <si>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</si>
  <si>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</si>
  <si>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</si>
  <si>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</si>
  <si>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</si>
  <si>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</si>
  <si>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</si>
  <si>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</si>
  <si>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</si>
  <si>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</si>
  <si>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</si>
  <si>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</si>
  <si>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</si>
  <si>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</si>
  <si>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</si>
  <si>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</si>
  <si>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</si>
  <si>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</si>
  <si>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</si>
  <si>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</si>
  <si>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</si>
  <si>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</si>
  <si>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</si>
  <si>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</si>
  <si>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</si>
  <si>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</si>
  <si>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</si>
  <si>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</si>
  <si>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</si>
  <si>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</si>
  <si>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</si>
  <si>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</si>
  <si>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</si>
  <si>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</si>
  <si>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</si>
  <si>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</si>
  <si>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</si>
  <si>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</si>
  <si>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</si>
  <si>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</si>
  <si>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</si>
  <si>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</si>
  <si>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</si>
  <si>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</si>
  <si>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</si>
  <si>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</si>
  <si>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</si>
  <si>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</si>
  <si>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</si>
  <si>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</si>
  <si>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</si>
  <si>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</si>
  <si>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</si>
  <si>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</si>
  <si>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</si>
  <si>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</si>
  <si>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</si>
  <si>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</si>
  <si>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</si>
  <si>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</si>
  <si>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</si>
  <si>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</si>
  <si>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</si>
  <si>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</si>
  <si>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</si>
  <si>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</si>
  <si>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</si>
  <si>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</si>
  <si>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</si>
  <si>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</si>
  <si>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</si>
  <si>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</si>
  <si>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</si>
  <si>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</si>
  <si>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</si>
  <si>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</si>
  <si>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</si>
  <si>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</si>
  <si>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</si>
  <si>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</si>
  <si>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</si>
  <si>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</si>
  <si>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</si>
  <si>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</si>
  <si>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</si>
  <si>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</si>
  <si>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</si>
  <si>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</si>
  <si>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</si>
  <si>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</si>
  <si>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</si>
  <si>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</si>
  <si>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</si>
  <si>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</si>
  <si>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</si>
  <si>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</si>
  <si>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</si>
  <si>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</si>
  <si>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</si>
  <si>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</si>
  <si>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</si>
  <si>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</si>
  <si>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</si>
  <si>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</si>
  <si>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</si>
  <si>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</si>
  <si>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</si>
  <si>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</si>
  <si>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</si>
  <si>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</si>
  <si>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</si>
  <si>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</si>
  <si>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</si>
  <si>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</si>
  <si>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</si>
  <si>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</si>
  <si>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</si>
  <si>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</si>
  <si>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</si>
  <si>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</si>
  <si>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</si>
  <si>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</si>
  <si>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</si>
  <si>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</si>
  <si>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</si>
  <si>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</si>
  <si>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</si>
  <si>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</si>
  <si>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</si>
  <si>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</si>
  <si>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</si>
  <si>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</si>
  <si>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</si>
  <si>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</si>
  <si>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</si>
  <si>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</si>
  <si>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</si>
  <si>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</si>
  <si>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</si>
  <si>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</si>
  <si>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</si>
  <si>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</si>
  <si>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</si>
  <si>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</si>
  <si>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</si>
  <si>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</si>
  <si>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</si>
  <si>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</si>
  <si>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</si>
  <si>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</si>
  <si>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</si>
  <si>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</si>
  <si>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</si>
  <si>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</si>
  <si>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</si>
  <si>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</si>
  <si>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</si>
  <si>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</si>
  <si>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</si>
  <si>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</si>
  <si>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</si>
  <si>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</si>
  <si>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</si>
  <si>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</si>
  <si>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</si>
  <si>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</si>
  <si>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</si>
  <si>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</si>
  <si>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</si>
  <si>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</si>
  <si>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</si>
  <si>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</si>
  <si>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</si>
  <si>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</si>
  <si>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</si>
  <si>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</si>
  <si>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</si>
  <si>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</si>
  <si>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</si>
  <si>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</si>
  <si>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</si>
  <si>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</si>
  <si>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</si>
  <si>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</si>
  <si>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</si>
  <si>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</si>
  <si>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</si>
  <si>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</si>
  <si>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</si>
  <si>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</si>
  <si>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</si>
  <si>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</si>
  <si>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</si>
  <si>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</si>
  <si>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</si>
  <si>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</si>
  <si>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</si>
  <si>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</si>
  <si>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</si>
  <si>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</si>
  <si>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</si>
  <si>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</si>
  <si>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</si>
  <si>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</si>
  <si>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</si>
  <si>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</si>
  <si>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</si>
  <si>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</si>
  <si>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</si>
  <si>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</si>
  <si>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</si>
  <si>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</si>
  <si>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</si>
  <si>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</si>
  <si>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</si>
  <si>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</si>
  <si>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</si>
  <si>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</si>
  <si>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</si>
  <si>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</si>
  <si>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</si>
  <si>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</si>
  <si>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</si>
  <si>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</si>
  <si>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</si>
  <si>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</si>
  <si>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</si>
  <si>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</si>
  <si>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</si>
  <si>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</si>
  <si>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</si>
  <si>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</si>
  <si>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</si>
  <si>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</si>
  <si>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</si>
  <si>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</si>
  <si>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</si>
  <si>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</si>
  <si>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</si>
  <si>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</si>
  <si>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</si>
  <si>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</si>
  <si>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</si>
  <si>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</si>
  <si>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</si>
  <si>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</si>
  <si>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</si>
  <si>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</si>
  <si>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</si>
  <si>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</si>
  <si>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</si>
  <si>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</si>
  <si>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</si>
  <si>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</si>
  <si>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</si>
  <si>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</si>
  <si>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</si>
  <si>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</si>
  <si>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</si>
  <si>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</si>
  <si>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</si>
  <si>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</si>
  <si>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</si>
  <si>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</si>
  <si>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</si>
  <si>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</si>
  <si>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</si>
  <si>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</si>
  <si>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</si>
  <si>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</si>
  <si>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</si>
  <si>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</si>
  <si>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</si>
  <si>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</si>
  <si>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</si>
  <si>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</si>
  <si>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</si>
  <si>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</si>
  <si>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</si>
  <si>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</si>
  <si>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</si>
  <si>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</si>
  <si>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</si>
  <si>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</si>
  <si>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</si>
  <si>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</si>
  <si>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</si>
  <si>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</si>
  <si>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</si>
  <si>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</si>
  <si>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</si>
  <si>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</si>
  <si>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</si>
  <si>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</si>
  <si>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</si>
  <si>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</si>
  <si>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</si>
  <si>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</si>
  <si>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</si>
  <si>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</si>
  <si>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</si>
  <si>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</si>
  <si>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</si>
  <si>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</si>
  <si>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</si>
  <si>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</si>
  <si>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</si>
  <si>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</si>
  <si>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</si>
  <si>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</si>
  <si>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</si>
  <si>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</si>
  <si>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</si>
  <si>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</si>
  <si>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</si>
  <si>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</si>
  <si>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</si>
  <si>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</si>
  <si>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</si>
  <si>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</si>
  <si>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</si>
  <si>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</si>
  <si>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</si>
  <si>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</si>
  <si>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</si>
  <si>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</si>
  <si>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</si>
  <si>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</si>
  <si>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</si>
  <si>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</si>
  <si>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</si>
  <si>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</si>
  <si>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</si>
  <si>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</si>
  <si>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</si>
  <si>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</si>
  <si>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</si>
  <si>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</si>
  <si>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</si>
  <si>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</si>
  <si>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</si>
  <si>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</si>
  <si>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</si>
  <si>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</si>
  <si>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</si>
  <si>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</si>
  <si>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</si>
  <si>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</si>
  <si>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</si>
  <si>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</si>
  <si>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</si>
  <si>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</si>
  <si>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</si>
  <si>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</si>
  <si>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</si>
  <si>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</si>
  <si>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</si>
  <si>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</si>
  <si>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</si>
  <si>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</si>
  <si>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</si>
  <si>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</si>
  <si>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</si>
  <si>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</si>
  <si>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</si>
  <si>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</si>
  <si>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</si>
  <si>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</si>
  <si>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</si>
  <si>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</si>
  <si>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</si>
  <si>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</si>
  <si>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</si>
  <si>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</si>
  <si>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</si>
  <si>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</si>
  <si>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</si>
  <si>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</si>
  <si>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</si>
  <si>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</si>
  <si>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</si>
  <si>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</si>
  <si>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</si>
  <si>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</si>
  <si>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</si>
  <si>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</si>
  <si>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</si>
  <si>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</si>
  <si>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</si>
  <si>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</si>
  <si>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</si>
  <si>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</si>
  <si>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</si>
  <si>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</si>
  <si>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</si>
  <si>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</si>
  <si>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</si>
  <si>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</si>
  <si>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</si>
  <si>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</si>
  <si>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</si>
  <si>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</si>
  <si>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</si>
  <si>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</si>
  <si>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</si>
  <si>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</si>
  <si>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</si>
  <si>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</si>
  <si>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</si>
  <si>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</si>
  <si>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</si>
  <si>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</si>
  <si>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</si>
  <si>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</si>
  <si>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</si>
  <si>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</si>
  <si>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</si>
  <si>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</si>
  <si>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</si>
  <si>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</si>
  <si>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</si>
  <si>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</si>
  <si>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</si>
  <si>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</si>
  <si>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</si>
  <si>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</si>
  <si>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</si>
  <si>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</si>
  <si>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</si>
  <si>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</si>
  <si>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</si>
  <si>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</si>
  <si>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</si>
  <si>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</si>
  <si>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</si>
  <si>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</si>
  <si>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</si>
  <si>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</si>
  <si>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</si>
  <si>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</si>
  <si>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</si>
  <si>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</si>
  <si>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</si>
  <si>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</si>
  <si>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</si>
  <si>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</si>
  <si>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</si>
  <si>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</si>
  <si>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</si>
  <si>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</si>
  <si>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</si>
  <si>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</si>
  <si>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</si>
  <si>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</si>
  <si>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</si>
  <si>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</si>
  <si>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</si>
  <si>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</si>
  <si>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</si>
  <si>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</si>
  <si>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</si>
  <si>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</si>
  <si>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</si>
  <si>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</si>
  <si>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</si>
  <si>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</si>
  <si>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</si>
  <si>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</si>
  <si>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</si>
  <si>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</si>
  <si>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</si>
  <si>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</si>
  <si>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</si>
  <si>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</si>
  <si>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</si>
  <si>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</si>
  <si>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</si>
  <si>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</si>
  <si>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</si>
  <si>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</si>
  <si>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</si>
  <si>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</si>
  <si>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</si>
  <si>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</si>
  <si>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</si>
  <si>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</si>
  <si>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</si>
  <si>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</si>
  <si>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</si>
  <si>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</si>
  <si>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</si>
  <si>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</si>
  <si>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</si>
  <si>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</si>
  <si>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</si>
  <si>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</si>
  <si>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</si>
  <si>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</si>
  <si>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</si>
  <si>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</si>
  <si>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</si>
  <si>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</si>
  <si>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</si>
  <si>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</si>
  <si>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</si>
  <si>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</si>
  <si>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</si>
  <si>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</si>
  <si>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</si>
  <si>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</si>
  <si>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</si>
  <si>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</si>
  <si>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</si>
  <si>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</si>
  <si>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</si>
  <si>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</si>
  <si>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</si>
  <si>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</si>
  <si>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</si>
  <si>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</si>
  <si>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</si>
  <si>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</si>
  <si>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</si>
  <si>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</si>
  <si>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</si>
  <si>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</si>
  <si>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</si>
  <si>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</si>
  <si>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</si>
  <si>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</si>
  <si>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</si>
  <si>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</si>
  <si>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</si>
  <si>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</si>
  <si>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</si>
  <si>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</si>
  <si>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</si>
  <si>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</si>
  <si>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</si>
  <si>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</si>
  <si>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</si>
  <si>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</si>
  <si>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</si>
  <si>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</si>
  <si>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</si>
  <si>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</si>
  <si>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</si>
  <si>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</si>
  <si>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</si>
  <si>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</si>
  <si>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</si>
  <si>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</si>
  <si>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</si>
  <si>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</si>
  <si>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</si>
  <si>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</si>
  <si>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</si>
  <si>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</si>
  <si>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</si>
  <si>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</si>
  <si>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</si>
  <si>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</si>
  <si>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</si>
  <si>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</si>
  <si>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</si>
  <si>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</si>
  <si>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</si>
  <si>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</si>
  <si>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</si>
  <si>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</si>
  <si>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</si>
  <si>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</si>
  <si>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</si>
  <si>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</si>
  <si>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</si>
  <si>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</si>
  <si>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</si>
  <si>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</si>
  <si>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</si>
  <si>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</si>
  <si>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</si>
  <si>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</si>
  <si>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</si>
  <si>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</si>
  <si>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</si>
  <si>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</si>
  <si>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</si>
  <si>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</si>
  <si>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</si>
  <si>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</si>
  <si>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</si>
  <si>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</si>
  <si>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</si>
  <si>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</si>
  <si>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</si>
  <si>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</si>
  <si>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</si>
  <si>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</si>
  <si>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</si>
  <si>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</si>
  <si>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</si>
  <si>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</si>
  <si>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</si>
  <si>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</si>
  <si>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</si>
  <si>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</si>
  <si>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</si>
  <si>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</si>
  <si>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</si>
  <si>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</si>
  <si>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</si>
  <si>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</si>
  <si>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</si>
  <si>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</si>
  <si>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</si>
  <si>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</si>
  <si>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</si>
  <si>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</si>
  <si>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</si>
  <si>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</si>
  <si>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</si>
  <si>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</si>
  <si>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</si>
  <si>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</si>
  <si>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</si>
  <si>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</si>
  <si>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</si>
  <si>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</si>
  <si>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</si>
  <si>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</si>
  <si>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</si>
  <si>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</si>
  <si>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</si>
  <si>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</si>
  <si>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</si>
  <si>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</si>
  <si>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</si>
  <si>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</si>
  <si>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</si>
  <si>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</si>
  <si>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</si>
  <si>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</si>
  <si>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</si>
  <si>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</si>
  <si>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</si>
  <si>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</si>
  <si>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</si>
  <si>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</si>
  <si>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</si>
  <si>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</si>
  <si>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</si>
  <si>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</si>
  <si>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</si>
  <si>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</si>
  <si>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</si>
  <si>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</si>
  <si>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</si>
  <si>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</si>
  <si>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</si>
  <si>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</si>
  <si>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</si>
  <si>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</si>
  <si>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</si>
  <si>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</si>
  <si>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</si>
  <si>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</si>
  <si>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</si>
  <si>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</si>
  <si>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</si>
  <si>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</si>
  <si>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</si>
  <si>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</si>
  <si>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</si>
  <si>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</si>
  <si>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</si>
  <si>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</si>
  <si>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</si>
  <si>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</si>
  <si>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</si>
  <si>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</si>
  <si>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</si>
  <si>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</si>
  <si>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</si>
  <si>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</si>
  <si>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</si>
  <si>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</si>
  <si>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</si>
  <si>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</si>
  <si>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</si>
  <si>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</si>
  <si>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</si>
  <si>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</si>
  <si>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</si>
  <si>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</si>
  <si>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</si>
  <si>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</si>
  <si>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</si>
  <si>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</si>
  <si>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</si>
  <si>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</si>
  <si>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</si>
  <si>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</si>
  <si>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</si>
  <si>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</si>
  <si>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</si>
  <si>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</si>
  <si>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</si>
  <si>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</si>
  <si>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</si>
  <si>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</si>
  <si>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</si>
  <si>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</si>
  <si>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</si>
  <si>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</si>
  <si>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</si>
  <si>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</si>
  <si>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</si>
  <si>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</si>
  <si>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</si>
  <si>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</si>
  <si>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</si>
  <si>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</si>
  <si>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</si>
  <si>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</si>
  <si>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</si>
  <si>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</si>
  <si>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</si>
  <si>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</si>
  <si>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</si>
  <si>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</si>
  <si>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</si>
  <si>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</si>
  <si>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</si>
  <si>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</si>
  <si>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</si>
  <si>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</si>
  <si>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</si>
  <si>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</si>
  <si>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</si>
  <si>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</si>
  <si>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</si>
  <si>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</si>
  <si>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</si>
  <si>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</si>
  <si>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</si>
  <si>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</si>
  <si>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</si>
  <si>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</si>
  <si>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</si>
  <si>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</si>
  <si>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</si>
  <si>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</si>
  <si>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</si>
  <si>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</si>
  <si>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</si>
  <si>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</si>
  <si>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</si>
  <si>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</si>
  <si>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</si>
  <si>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</si>
  <si>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</si>
  <si>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</si>
  <si>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</si>
  <si>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</si>
  <si>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</si>
  <si>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</si>
  <si>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</si>
  <si>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</si>
  <si>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</si>
  <si>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</si>
  <si>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</si>
  <si>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</si>
  <si>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</si>
  <si>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</si>
  <si>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</si>
  <si>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</si>
  <si>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</si>
  <si>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</si>
  <si>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</si>
  <si>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</si>
  <si>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</si>
  <si>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</si>
  <si>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</si>
  <si>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</si>
  <si>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</si>
  <si>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</si>
  <si>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</si>
  <si>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</si>
  <si>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</si>
  <si>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</si>
  <si>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</si>
  <si>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</si>
  <si>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</si>
  <si>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</si>
  <si>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</si>
  <si>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</si>
  <si>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</si>
  <si>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</si>
  <si>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</si>
  <si>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</si>
  <si>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</si>
  <si>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</si>
  <si>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</si>
  <si>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</si>
  <si>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</si>
  <si>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</si>
  <si>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</si>
  <si>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</si>
  <si>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</si>
  <si>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</si>
  <si>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</si>
  <si>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</si>
  <si>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</si>
  <si>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</si>
  <si>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</si>
  <si>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</si>
  <si>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</si>
  <si>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</si>
  <si>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</si>
  <si>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</si>
  <si>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</si>
  <si>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</si>
  <si>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</si>
  <si>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</si>
  <si>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</si>
  <si>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</si>
  <si>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</si>
  <si>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</si>
  <si>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</si>
  <si>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</si>
  <si>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</si>
  <si>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</si>
  <si>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</si>
  <si>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</si>
  <si>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</si>
  <si>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</si>
  <si>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</si>
  <si>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</si>
  <si>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</si>
  <si>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</si>
  <si>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</si>
  <si>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</si>
  <si>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</si>
  <si>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</si>
  <si>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</si>
  <si>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</si>
  <si>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</si>
  <si>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</si>
  <si>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</si>
  <si>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</si>
  <si>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</si>
  <si>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</si>
  <si>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</si>
  <si>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</si>
  <si>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</si>
  <si>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</si>
  <si>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</si>
  <si>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</si>
  <si>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</si>
  <si>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</si>
  <si>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</si>
  <si>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</si>
  <si>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</si>
  <si>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</si>
  <si>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</si>
  <si>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</si>
  <si>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</si>
  <si>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</si>
  <si>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</si>
  <si>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</si>
  <si>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</si>
  <si>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</si>
  <si>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</si>
  <si>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</si>
  <si>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</si>
  <si>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</si>
  <si>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</si>
  <si>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</si>
  <si>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</si>
  <si>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</si>
  <si>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</si>
  <si>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</si>
  <si>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</si>
  <si>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</si>
  <si>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</si>
  <si>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</si>
  <si>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</si>
  <si>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</si>
  <si>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</si>
  <si>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</si>
  <si>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</si>
  <si>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</si>
  <si>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</si>
  <si>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</si>
  <si>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</si>
  <si>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</si>
  <si>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</si>
  <si>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</si>
  <si>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</si>
  <si>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</si>
  <si>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</si>
  <si>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</si>
  <si>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</si>
  <si>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</si>
  <si>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</si>
  <si>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</si>
  <si>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</si>
  <si>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</si>
  <si>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</si>
  <si>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</si>
  <si>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</si>
  <si>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</si>
  <si>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</si>
  <si>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</si>
  <si>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</si>
  <si>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</si>
  <si>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</si>
  <si>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</si>
  <si>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</si>
  <si>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</si>
  <si>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</si>
  <si>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</si>
  <si>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</si>
  <si>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</si>
  <si>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</si>
  <si>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</si>
  <si>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</si>
  <si>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</si>
  <si>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</si>
  <si>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</si>
  <si>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</si>
  <si>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</si>
  <si>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</si>
  <si>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</si>
  <si>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</si>
  <si>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</si>
  <si>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</si>
  <si>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</si>
  <si>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</si>
  <si>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</si>
  <si>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</si>
  <si>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</si>
  <si>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</si>
  <si>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</si>
  <si>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</si>
  <si>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</si>
  <si>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</si>
  <si>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</si>
  <si>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</si>
  <si>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</si>
  <si>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</si>
  <si>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</si>
  <si>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</si>
  <si>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</si>
  <si>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</si>
  <si>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</si>
  <si>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</si>
  <si>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</si>
  <si>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</si>
  <si>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</si>
  <si>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</si>
  <si>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</si>
  <si>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</si>
  <si>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</si>
  <si>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</si>
  <si>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</si>
  <si>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</si>
  <si>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</si>
  <si>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</si>
  <si>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</si>
  <si>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</si>
  <si>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</si>
  <si>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</si>
  <si>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</si>
  <si>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</si>
  <si>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</si>
  <si>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</si>
  <si>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</si>
  <si>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</si>
  <si>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</si>
  <si>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</si>
  <si>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</si>
  <si>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</si>
  <si>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</si>
  <si>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</si>
  <si>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</si>
  <si>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</si>
  <si>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</si>
  <si>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</si>
  <si>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</si>
  <si>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</si>
  <si>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</si>
  <si>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</si>
  <si>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</si>
  <si>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</si>
  <si>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</si>
  <si>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</si>
  <si>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</si>
  <si>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</si>
  <si>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</si>
  <si>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</si>
  <si>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</si>
  <si>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</si>
  <si>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</si>
  <si>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</si>
  <si>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</si>
  <si>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</si>
  <si>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</si>
  <si>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</si>
  <si>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</si>
  <si>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</si>
  <si>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</si>
  <si>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</si>
  <si>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</si>
  <si>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</si>
  <si>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</si>
  <si>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</si>
  <si>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</si>
  <si>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</si>
  <si>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</si>
  <si>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</si>
  <si>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</si>
  <si>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</si>
  <si>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</si>
  <si>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</si>
  <si>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</si>
  <si>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</si>
  <si>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</si>
  <si>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</si>
  <si>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</si>
  <si>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</si>
  <si>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</si>
  <si>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</si>
  <si>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</si>
  <si>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</si>
  <si>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</si>
  <si>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</si>
  <si>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</si>
  <si>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</si>
  <si>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</si>
  <si>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</si>
  <si>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</si>
  <si>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</si>
  <si>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</si>
  <si>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</si>
  <si>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</si>
  <si>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</si>
  <si>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</si>
  <si>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</si>
  <si>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</si>
  <si>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</si>
  <si>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</si>
  <si>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</si>
  <si>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</si>
  <si>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</si>
  <si>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</si>
  <si>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</si>
  <si>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</si>
  <si>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</si>
  <si>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</si>
  <si>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</si>
  <si>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</si>
  <si>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</si>
  <si>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</si>
  <si>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</si>
  <si>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</si>
  <si>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</si>
  <si>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</si>
  <si>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</si>
  <si>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</si>
  <si>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</si>
  <si>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</si>
  <si>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</si>
  <si>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</si>
  <si>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</si>
  <si>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</si>
  <si>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</si>
  <si>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</si>
  <si>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</si>
  <si>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</si>
  <si>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</si>
  <si>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</si>
  <si>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</si>
  <si>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</si>
  <si>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</si>
  <si>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</si>
  <si>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</si>
  <si>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</si>
  <si>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</si>
  <si>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</si>
  <si>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</si>
  <si>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</si>
  <si>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</si>
  <si>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</si>
  <si>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</si>
  <si>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</si>
  <si>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</si>
  <si>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</si>
  <si>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</si>
  <si>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</si>
  <si>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</si>
  <si>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</si>
  <si>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</si>
  <si>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</si>
  <si>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</si>
  <si>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</si>
  <si>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</si>
  <si>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</si>
  <si>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</si>
  <si>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</si>
  <si>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</si>
  <si>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</si>
  <si>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</si>
  <si>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</si>
  <si>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</si>
  <si>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</si>
  <si>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</si>
  <si>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</si>
  <si>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</si>
  <si>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</si>
  <si>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</si>
  <si>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</si>
  <si>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</si>
  <si>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</si>
  <si>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</si>
  <si>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</si>
  <si>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</si>
  <si>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</si>
  <si>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</si>
  <si>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</si>
  <si>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</si>
  <si>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</si>
  <si>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</si>
  <si>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</si>
  <si>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</si>
  <si>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</si>
  <si>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</si>
  <si>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</si>
  <si>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</si>
  <si>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</si>
  <si>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</si>
  <si>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</si>
  <si>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</si>
  <si>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</si>
  <si>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</si>
  <si>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</si>
  <si>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</si>
  <si>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</si>
  <si>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</si>
  <si>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</si>
  <si>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</si>
  <si>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</si>
  <si>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</si>
  <si>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</si>
  <si>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</si>
  <si>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</si>
  <si>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</si>
  <si>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</si>
  <si>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</si>
  <si>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</si>
  <si>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</si>
  <si>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</si>
  <si>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</si>
  <si>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</si>
  <si>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</si>
  <si>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</si>
  <si>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</si>
  <si>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</si>
  <si>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</si>
  <si>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</si>
  <si>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</si>
  <si>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</si>
  <si>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</si>
  <si>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</si>
  <si>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</si>
  <si>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</si>
  <si>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</si>
  <si>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</si>
  <si>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</si>
  <si>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</si>
  <si>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</si>
  <si>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</si>
  <si>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</si>
  <si>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</si>
  <si>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</si>
  <si>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</si>
  <si>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</si>
  <si>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</si>
  <si>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</si>
  <si>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</si>
  <si>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</si>
  <si>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</si>
  <si>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</si>
  <si>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</si>
  <si>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</si>
  <si>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</si>
  <si>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</si>
  <si>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</si>
  <si>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</si>
  <si>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</si>
  <si>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</si>
  <si>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</si>
  <si>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</si>
  <si>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</si>
  <si>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</si>
  <si>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</si>
  <si>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</si>
  <si>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</si>
  <si>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</si>
  <si>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</si>
  <si>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</si>
  <si>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</si>
  <si>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</si>
  <si>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</si>
  <si>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</si>
  <si>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</si>
  <si>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</si>
  <si>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</si>
  <si>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</si>
  <si>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</si>
  <si>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</si>
  <si>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</si>
  <si>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</si>
  <si>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</si>
  <si>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</si>
  <si>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</si>
  <si>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</si>
  <si>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</si>
  <si>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</si>
  <si>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</si>
  <si>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</si>
  <si>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</si>
  <si>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</si>
  <si>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</si>
  <si>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</si>
  <si>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</si>
  <si>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</si>
  <si>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</si>
  <si>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</si>
  <si>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</si>
  <si>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</si>
  <si>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</si>
  <si>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</si>
  <si>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</si>
  <si>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</si>
  <si>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</si>
  <si>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</si>
  <si>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</si>
  <si>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</si>
  <si>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</si>
  <si>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</si>
  <si>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</si>
  <si>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</si>
  <si>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</si>
  <si>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</si>
  <si>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</si>
  <si>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</si>
  <si>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</si>
  <si>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</si>
  <si>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</si>
  <si>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</si>
  <si>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</si>
  <si>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</si>
  <si>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</si>
  <si>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</si>
  <si>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</si>
  <si>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</si>
  <si>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</si>
  <si>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</si>
  <si>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</si>
  <si>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</si>
  <si>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</si>
  <si>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</si>
  <si>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</si>
  <si>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</si>
  <si>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</si>
  <si>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</si>
  <si>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</si>
  <si>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</si>
  <si>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</si>
  <si>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</si>
  <si>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</si>
  <si>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</si>
  <si>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</si>
  <si>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</si>
  <si>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</si>
  <si>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</si>
  <si>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</si>
  <si>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</si>
  <si>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</si>
  <si>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</si>
  <si>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</si>
  <si>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</si>
  <si>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</si>
  <si>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</si>
  <si>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</si>
  <si>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</si>
  <si>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</si>
  <si>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</si>
  <si>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</si>
  <si>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</si>
  <si>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</si>
  <si>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</si>
  <si>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</si>
  <si>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</si>
  <si>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</si>
  <si>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</si>
  <si>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</si>
  <si>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</si>
  <si>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</si>
  <si>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</si>
  <si>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</si>
  <si>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</si>
  <si>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</si>
  <si>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</si>
  <si>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</si>
  <si>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</si>
  <si>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</si>
  <si>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</si>
  <si>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</si>
  <si>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</si>
  <si>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</si>
  <si>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</si>
  <si>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</si>
  <si>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</si>
  <si>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</si>
  <si>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</si>
  <si>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</si>
  <si>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</si>
  <si>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</si>
  <si>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</si>
  <si>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</si>
  <si>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</si>
  <si>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</si>
  <si>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</si>
  <si>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</si>
  <si>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</si>
  <si>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</si>
  <si>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</si>
  <si>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</si>
  <si>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</si>
  <si>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</si>
  <si>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</si>
  <si>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</si>
  <si>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</si>
  <si>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</si>
  <si>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</si>
  <si>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</si>
  <si>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</si>
  <si>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</si>
  <si>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</si>
  <si>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</si>
  <si>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</si>
  <si>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</si>
  <si>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</si>
  <si>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</si>
  <si>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</si>
  <si>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</si>
  <si>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</si>
  <si>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</si>
  <si>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</si>
  <si>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</si>
  <si>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</si>
  <si>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</si>
  <si>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</si>
  <si>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</si>
  <si>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</si>
  <si>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</si>
  <si>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</si>
  <si>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</si>
  <si>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</si>
  <si>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</si>
  <si>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</si>
  <si>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</si>
  <si>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</si>
  <si>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</si>
  <si>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</si>
  <si>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</si>
  <si>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</si>
  <si>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</si>
  <si>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</si>
  <si>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</si>
  <si>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</si>
  <si>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</si>
  <si>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</si>
  <si>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</si>
  <si>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</si>
  <si>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</si>
  <si>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</si>
  <si>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</si>
  <si>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</si>
  <si>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</si>
  <si>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</si>
  <si>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</si>
  <si>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</si>
  <si>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</si>
  <si>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</si>
  <si>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</si>
  <si>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</si>
  <si>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</si>
  <si>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</si>
  <si>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</si>
  <si>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</si>
  <si>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</si>
  <si>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</si>
  <si>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</si>
  <si>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</si>
  <si>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</si>
  <si>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</si>
  <si>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</si>
  <si>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</si>
  <si>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</si>
  <si>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</si>
  <si>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</si>
  <si>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</si>
  <si>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</si>
  <si>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</si>
  <si>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</si>
  <si>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</si>
  <si>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</si>
  <si>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</si>
  <si>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</si>
  <si>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</si>
  <si>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</si>
  <si>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</si>
  <si>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</si>
  <si>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</si>
  <si>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</si>
  <si>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</si>
  <si>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</si>
  <si>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</si>
  <si>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</si>
  <si>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</si>
  <si>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</si>
  <si>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</si>
  <si>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</si>
  <si>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</si>
  <si>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</si>
  <si>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</si>
  <si>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</si>
  <si>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</si>
  <si>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</si>
  <si>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</si>
  <si>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</si>
  <si>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</si>
  <si>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</si>
  <si>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</si>
  <si>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</si>
  <si>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</si>
  <si>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</si>
  <si>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</si>
  <si>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</si>
  <si>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</si>
  <si>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</si>
  <si>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</si>
  <si>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</si>
  <si>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</si>
  <si>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</si>
  <si>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</si>
  <si>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</si>
  <si>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</si>
  <si>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</si>
  <si>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</si>
  <si>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</si>
  <si>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</si>
  <si>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</si>
  <si>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</si>
  <si>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</si>
  <si>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</si>
  <si>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</si>
  <si>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</si>
  <si>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</si>
  <si>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</si>
  <si>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</si>
  <si>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</si>
  <si>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</si>
  <si>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</si>
  <si>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</si>
  <si>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</si>
  <si>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</si>
  <si>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</si>
  <si>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</si>
  <si>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</si>
  <si>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</si>
  <si>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</si>
  <si>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</si>
  <si>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</si>
  <si>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</si>
  <si>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</si>
  <si>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</si>
  <si>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</si>
  <si>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</si>
  <si>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</si>
  <si>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</si>
  <si>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</si>
  <si>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</si>
  <si>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</si>
  <si>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</si>
  <si>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</si>
  <si>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</si>
  <si>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</si>
  <si>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</si>
  <si>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</si>
  <si>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</si>
  <si>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</si>
  <si>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</si>
  <si>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</si>
  <si>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</si>
  <si>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</si>
  <si>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</si>
  <si>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</si>
  <si>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</si>
  <si>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</si>
  <si>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</si>
  <si>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</si>
  <si>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</si>
  <si>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</si>
  <si>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</si>
  <si>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</si>
  <si>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</si>
  <si>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</si>
  <si>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</si>
  <si>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</si>
  <si>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</si>
  <si>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</si>
  <si>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</si>
  <si>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</si>
  <si>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</si>
  <si>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</si>
  <si>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</si>
  <si>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</si>
  <si>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</si>
  <si>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</si>
  <si>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</si>
  <si>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</si>
  <si>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</si>
  <si>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</si>
  <si>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</si>
  <si>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</si>
  <si>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</si>
  <si>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</si>
  <si>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</si>
  <si>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</si>
  <si>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</si>
  <si>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</si>
  <si>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</si>
  <si>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</si>
  <si>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</si>
  <si>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</si>
  <si>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</si>
  <si>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</si>
  <si>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</si>
  <si>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</si>
  <si>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</si>
  <si>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</si>
  <si>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</si>
  <si>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</si>
  <si>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</si>
  <si>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</si>
  <si>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</si>
  <si>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</si>
  <si>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</si>
  <si>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</si>
  <si>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</si>
  <si>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</si>
  <si>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</si>
  <si>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</si>
  <si>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</si>
  <si>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</si>
  <si>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</si>
  <si>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</si>
  <si>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</si>
  <si>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</si>
  <si>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</si>
  <si>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</si>
  <si>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</si>
  <si>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</si>
  <si>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</si>
  <si>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</si>
  <si>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</si>
  <si>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</si>
  <si>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</si>
  <si>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</si>
  <si>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</si>
  <si>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</si>
  <si>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</si>
  <si>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</si>
  <si>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</si>
  <si>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</si>
  <si>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</si>
  <si>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</si>
  <si>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</si>
  <si>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</si>
  <si>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</si>
  <si>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</si>
  <si>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</si>
  <si>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</si>
  <si>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</si>
  <si>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</si>
  <si>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</si>
  <si>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</si>
  <si>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</si>
  <si>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</si>
  <si>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</si>
  <si>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</si>
  <si>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</si>
  <si>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</si>
  <si>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</si>
  <si>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</si>
  <si>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</si>
  <si>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</si>
  <si>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</si>
  <si>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</si>
  <si>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</si>
  <si>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</si>
  <si>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</si>
  <si>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</si>
  <si>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</si>
  <si>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</si>
  <si>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</si>
  <si>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</si>
  <si>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</si>
  <si>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</si>
  <si>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</si>
  <si>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</si>
  <si>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</si>
  <si>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</si>
  <si>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</si>
  <si>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</si>
  <si>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</si>
  <si>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</si>
  <si>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</si>
  <si>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</si>
  <si>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</si>
  <si>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</si>
  <si>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</si>
  <si>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</si>
  <si>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</si>
  <si>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</si>
  <si>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</si>
  <si>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</si>
  <si>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</si>
  <si>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</si>
  <si>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</si>
  <si>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</si>
  <si>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</si>
  <si>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</si>
  <si>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</si>
  <si>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</si>
  <si>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</si>
  <si>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</si>
  <si>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</si>
  <si>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</si>
  <si>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</si>
  <si>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</si>
  <si>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</si>
  <si>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</si>
  <si>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</si>
  <si>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</si>
  <si>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</si>
  <si>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</si>
  <si>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</si>
  <si>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</si>
  <si>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</si>
  <si>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</si>
  <si>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</si>
  <si>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</si>
  <si>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</si>
  <si>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</si>
  <si>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</si>
  <si>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</si>
  <si>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</si>
  <si>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</si>
  <si>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</si>
  <si>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</si>
  <si>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</si>
  <si>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</si>
  <si>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</si>
  <si>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</si>
  <si>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</si>
  <si>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</si>
  <si>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</si>
  <si>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</si>
  <si>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</si>
  <si>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</si>
  <si>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</si>
  <si>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</si>
  <si>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</si>
  <si>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</si>
  <si>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</si>
  <si>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</si>
  <si>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</si>
  <si>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</si>
  <si>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</si>
  <si>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</si>
  <si>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</si>
  <si>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</si>
  <si>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</si>
  <si>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</si>
  <si>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</si>
  <si>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</si>
  <si>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</si>
  <si>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</si>
  <si>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</si>
  <si>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</si>
  <si>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</si>
  <si>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</si>
  <si>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</si>
  <si>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</si>
  <si>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</si>
  <si>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</si>
  <si>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</si>
  <si>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</si>
  <si>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</si>
  <si>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</si>
  <si>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</si>
  <si>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</si>
  <si>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</si>
  <si>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</si>
  <si>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</si>
  <si>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</si>
  <si>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</si>
  <si>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</si>
  <si>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</si>
  <si>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</si>
  <si>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</si>
  <si>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</si>
  <si>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</si>
  <si>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</si>
  <si>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</si>
  <si>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</si>
  <si>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</si>
  <si>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</si>
  <si>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</si>
  <si>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</si>
  <si>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</si>
  <si>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</si>
  <si>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</si>
  <si>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</si>
  <si>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</si>
  <si>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</si>
  <si>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</si>
  <si>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</si>
  <si>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</si>
  <si>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</si>
  <si>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</si>
  <si>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</si>
  <si>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</si>
  <si>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</si>
  <si>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</si>
  <si>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</si>
  <si>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</si>
  <si>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</si>
  <si>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</si>
  <si>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</si>
  <si>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</si>
  <si>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</si>
  <si>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</si>
  <si>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</si>
  <si>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</si>
  <si>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</si>
  <si>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</si>
  <si>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</si>
  <si>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</si>
  <si>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</si>
  <si>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</si>
  <si>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</si>
  <si>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</si>
  <si>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</si>
  <si>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</si>
  <si>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</si>
  <si>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</si>
  <si>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</si>
  <si>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</si>
  <si>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</si>
  <si>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</si>
  <si>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</si>
  <si>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</si>
  <si>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</si>
  <si>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</si>
  <si>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</si>
  <si>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</si>
  <si>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</si>
  <si>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</si>
  <si>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</si>
  <si>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</si>
  <si>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</si>
  <si>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</si>
  <si>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</si>
  <si>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</si>
  <si>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</si>
  <si>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</si>
  <si>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</si>
  <si>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</si>
  <si>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</si>
  <si>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</si>
  <si>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</si>
  <si>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</si>
  <si>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</si>
  <si>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</si>
  <si>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</si>
  <si>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</si>
  <si>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</si>
  <si>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</si>
  <si>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</si>
  <si>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</si>
  <si>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</si>
  <si>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</si>
  <si>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</si>
  <si>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</si>
  <si>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</si>
  <si>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</si>
  <si>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</si>
  <si>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</si>
  <si>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</si>
  <si>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</si>
  <si>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</si>
  <si>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</si>
  <si>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</si>
  <si>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</si>
  <si>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</si>
  <si>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</si>
  <si>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</si>
  <si>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</si>
  <si>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</si>
  <si>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</si>
  <si>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</si>
  <si>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</si>
  <si>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</si>
  <si>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</si>
  <si>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</si>
  <si>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</si>
  <si>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</si>
  <si>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</si>
  <si>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</si>
  <si>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</si>
  <si>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</si>
  <si>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</si>
  <si>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</si>
  <si>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</si>
  <si>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</si>
  <si>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</si>
  <si>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</si>
  <si>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</si>
  <si>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</si>
  <si>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</si>
  <si>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</si>
  <si>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</si>
  <si>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</si>
  <si>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</si>
  <si>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</si>
  <si>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</si>
  <si>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</si>
  <si>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</si>
  <si>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</si>
  <si>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</si>
  <si>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</si>
  <si>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</si>
  <si>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</si>
  <si>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</si>
  <si>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</si>
  <si>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</si>
  <si>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</si>
  <si>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</si>
  <si>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</si>
  <si>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</si>
  <si>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</si>
  <si>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</si>
  <si>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</si>
  <si>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</si>
  <si>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</si>
  <si>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</si>
  <si>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</si>
  <si>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</si>
  <si>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</si>
  <si>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</si>
  <si>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</si>
  <si>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</si>
  <si>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</si>
  <si>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</si>
  <si>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</si>
  <si>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</si>
  <si>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</si>
  <si>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</si>
  <si>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</si>
  <si>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</si>
  <si>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</si>
  <si>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</si>
  <si>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</si>
  <si>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</si>
  <si>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</si>
  <si>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</si>
  <si>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</si>
  <si>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</si>
  <si>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</si>
  <si>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</si>
  <si>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</si>
  <si>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</si>
  <si>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</si>
  <si>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</si>
  <si>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</si>
  <si>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</si>
  <si>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</si>
  <si>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</si>
  <si>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</si>
  <si>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</si>
  <si>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</si>
  <si>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</si>
  <si>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</si>
  <si>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</si>
  <si>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</si>
  <si>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</si>
  <si>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</si>
  <si>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</si>
  <si>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</si>
  <si>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</si>
  <si>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</si>
  <si>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</si>
  <si>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</si>
  <si>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</si>
  <si>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</si>
  <si>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</si>
  <si>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</si>
  <si>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</si>
  <si>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</si>
  <si>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</si>
  <si>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</si>
  <si>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</si>
  <si>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</si>
  <si>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</si>
  <si>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</si>
  <si>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</si>
  <si>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</si>
  <si>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</si>
  <si>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</si>
  <si>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</si>
  <si>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</si>
  <si>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</si>
  <si>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</si>
  <si>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</si>
  <si>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</si>
  <si>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</si>
  <si>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</si>
  <si>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</si>
  <si>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</si>
  <si>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</si>
  <si>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</si>
  <si>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</si>
  <si>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</si>
  <si>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</si>
  <si>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</si>
  <si>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</si>
  <si>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</si>
  <si>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</si>
  <si>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</si>
  <si>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</si>
  <si>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</si>
  <si>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</si>
  <si>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</si>
  <si>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</si>
  <si>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</si>
  <si>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</si>
  <si>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</si>
  <si>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</si>
  <si>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</si>
  <si>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</si>
  <si>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</si>
  <si>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</si>
  <si>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</si>
  <si>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</si>
  <si>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</si>
  <si>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</si>
  <si>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</si>
  <si>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</si>
  <si>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</si>
  <si>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</si>
  <si>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</si>
  <si>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</si>
  <si>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</si>
  <si>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</si>
  <si>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</si>
  <si>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</si>
  <si>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</si>
  <si>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</si>
  <si>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</si>
  <si>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</si>
  <si>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</si>
  <si>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</si>
  <si>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</si>
  <si>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</si>
  <si>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</si>
  <si>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</si>
  <si>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</si>
  <si>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</si>
  <si>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</si>
  <si>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</si>
  <si>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</si>
  <si>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</si>
  <si>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</si>
  <si>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</si>
  <si>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</si>
  <si>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</si>
  <si>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</si>
  <si>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</si>
  <si>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</si>
  <si>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</si>
  <si>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</si>
  <si>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</si>
  <si>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</si>
  <si>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</si>
  <si>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</si>
  <si>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</si>
  <si>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</si>
  <si>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</si>
  <si>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</si>
  <si>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</si>
  <si>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</si>
  <si>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</si>
  <si>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</si>
  <si>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</si>
  <si>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</si>
  <si>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</si>
  <si>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</si>
  <si>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</si>
  <si>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</si>
  <si>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</si>
  <si>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</si>
  <si>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</si>
  <si>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</si>
  <si>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</si>
  <si>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</si>
  <si>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</si>
  <si>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</si>
  <si>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</si>
  <si>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</si>
  <si>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</si>
  <si>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</si>
  <si>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</si>
  <si>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</si>
  <si>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</si>
  <si>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</si>
  <si>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</si>
  <si>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</si>
  <si>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</si>
  <si>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</si>
  <si>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</si>
  <si>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</si>
  <si>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</si>
  <si>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</si>
  <si>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</si>
  <si>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</si>
  <si>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</si>
  <si>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</si>
  <si>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</si>
  <si>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</si>
  <si>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</si>
  <si>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</si>
  <si>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</si>
  <si>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</si>
  <si>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</si>
  <si>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</si>
  <si>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</si>
  <si>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</si>
  <si>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</si>
  <si>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</si>
  <si>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</si>
  <si>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</si>
  <si>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</si>
  <si>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</si>
  <si>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</si>
  <si>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</si>
  <si>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</si>
  <si>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</si>
  <si>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</si>
  <si>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</si>
  <si>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</si>
  <si>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</si>
  <si>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</si>
  <si>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</si>
  <si>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</si>
  <si>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</si>
  <si>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</si>
  <si>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</si>
  <si>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</si>
  <si>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</si>
  <si>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</si>
  <si>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</si>
  <si>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</si>
  <si>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</si>
  <si>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</si>
  <si>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</si>
  <si>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</si>
  <si>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</si>
  <si>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</si>
  <si>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</si>
  <si>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</si>
  <si>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</si>
  <si>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</si>
  <si>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</si>
  <si>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</si>
  <si>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</si>
  <si>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</si>
  <si>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</si>
  <si>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</si>
  <si>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</si>
  <si>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</si>
  <si>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</si>
  <si>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</si>
  <si>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</si>
  <si>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</si>
  <si>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</si>
  <si>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</si>
  <si>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</si>
  <si>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</si>
  <si>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</si>
  <si>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</si>
  <si>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</si>
  <si>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</si>
  <si>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</si>
  <si>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</si>
  <si>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</si>
  <si>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</si>
  <si>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</si>
  <si>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</si>
  <si>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</si>
  <si>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</si>
  <si>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</si>
  <si>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</si>
  <si>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</si>
  <si>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</si>
  <si>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</si>
  <si>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</si>
  <si>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</si>
  <si>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</si>
  <si>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</si>
  <si>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</si>
  <si>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</si>
  <si>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</si>
  <si>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</si>
  <si>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</si>
  <si>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</si>
  <si>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</si>
  <si>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</si>
  <si>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</si>
  <si>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</si>
  <si>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</si>
  <si>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</si>
  <si>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</si>
  <si>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</si>
  <si>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</si>
  <si>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</si>
  <si>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</si>
  <si>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</si>
  <si>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</si>
  <si>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</si>
  <si>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</si>
  <si>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</si>
  <si>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</si>
  <si>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</si>
  <si>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</si>
  <si>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</si>
  <si>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</si>
  <si>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</si>
  <si>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</si>
  <si>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</si>
  <si>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</si>
  <si>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</si>
  <si>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</si>
  <si>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</si>
  <si>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</si>
  <si>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</si>
  <si>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</si>
  <si>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</si>
  <si>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</si>
  <si>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</si>
  <si>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</si>
  <si>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</si>
  <si>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</si>
  <si>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</si>
  <si>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</si>
  <si>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</si>
  <si>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</si>
  <si>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</si>
  <si>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</si>
  <si>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</si>
  <si>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</si>
  <si>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</si>
  <si>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</si>
  <si>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</si>
  <si>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</si>
  <si>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</si>
  <si>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</si>
  <si>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</si>
  <si>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</si>
  <si>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</si>
  <si>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</si>
  <si>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</si>
  <si>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</si>
  <si>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</si>
  <si>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</si>
  <si>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</si>
  <si>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</si>
  <si>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</si>
  <si>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</si>
  <si>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</si>
  <si>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</si>
  <si>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</si>
  <si>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</si>
  <si>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</si>
  <si>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</si>
  <si>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</si>
  <si>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</si>
  <si>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</si>
  <si>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</si>
  <si>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</si>
  <si>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</si>
  <si>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</si>
  <si>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</si>
  <si>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</si>
  <si>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</si>
  <si>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</si>
  <si>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</si>
  <si>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</si>
  <si>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</si>
  <si>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</si>
  <si>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</si>
  <si>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</si>
  <si>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</si>
  <si>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</si>
  <si>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</si>
  <si>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</si>
  <si>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</si>
  <si>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</si>
  <si>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</si>
  <si>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</si>
  <si>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</si>
  <si>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</si>
  <si>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</si>
  <si>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</si>
  <si>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</si>
  <si>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</si>
  <si>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</si>
  <si>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</si>
  <si>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</si>
  <si>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</si>
  <si>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</si>
  <si>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</si>
  <si>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</si>
  <si>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</si>
  <si>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</si>
  <si>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</si>
  <si>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</si>
  <si>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</si>
  <si>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</si>
  <si>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</si>
  <si>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</si>
  <si>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</si>
  <si>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</si>
  <si>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</si>
  <si>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</si>
  <si>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</si>
  <si>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</si>
  <si>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</si>
  <si>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</si>
  <si>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</si>
  <si>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</si>
  <si>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</si>
  <si>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</si>
  <si>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</si>
  <si>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</si>
  <si>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</si>
  <si>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</si>
  <si>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</si>
  <si>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</si>
  <si>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</si>
  <si>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</si>
  <si>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</si>
  <si>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</si>
  <si>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</si>
  <si>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</si>
  <si>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</si>
  <si>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</si>
  <si>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</si>
  <si>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</si>
  <si>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</si>
  <si>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</si>
  <si>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</si>
  <si>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</si>
  <si>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</si>
  <si>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</si>
  <si>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</si>
  <si>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</si>
  <si>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</si>
  <si>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</si>
  <si>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</si>
  <si>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</si>
  <si>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</si>
  <si>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</si>
  <si>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</si>
  <si>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</si>
  <si>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</si>
  <si>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</si>
  <si>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</si>
  <si>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</si>
  <si>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</si>
  <si>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</si>
  <si>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</si>
  <si>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</si>
  <si>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</si>
  <si>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</si>
  <si>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</si>
  <si>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</si>
  <si>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</si>
  <si>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</si>
  <si>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</si>
  <si>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</si>
  <si>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</si>
  <si>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</si>
  <si>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</si>
  <si>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</si>
  <si>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</si>
  <si>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</si>
  <si>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</si>
  <si>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</si>
  <si>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</si>
  <si>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</si>
  <si>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</si>
  <si>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</si>
  <si>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</si>
  <si>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</si>
  <si>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</si>
  <si>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</si>
  <si>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</si>
  <si>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</si>
  <si>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</si>
  <si>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</si>
  <si>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</si>
  <si>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</si>
  <si>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</si>
  <si>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</si>
  <si>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</si>
  <si>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</si>
  <si>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</si>
  <si>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</si>
  <si>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</si>
  <si>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</si>
  <si>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</si>
  <si>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</si>
  <si>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</si>
  <si>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</si>
  <si>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</si>
  <si>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</si>
  <si>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</si>
  <si>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</si>
  <si>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</si>
  <si>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</si>
  <si>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</si>
  <si>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</si>
  <si>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</si>
  <si>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</si>
  <si>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</si>
  <si>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</si>
  <si>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</si>
  <si>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</si>
  <si>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</si>
  <si>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</si>
  <si>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</si>
  <si>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</si>
  <si>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</si>
  <si>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</si>
  <si>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</si>
  <si>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</si>
  <si>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</si>
  <si>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</si>
  <si>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</si>
  <si>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</si>
  <si>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</si>
  <si>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</si>
  <si>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</si>
  <si>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</si>
  <si>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</si>
  <si>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</si>
  <si>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</si>
  <si>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</si>
  <si>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</si>
  <si>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</si>
  <si>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</si>
  <si>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</si>
  <si>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</si>
  <si>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</si>
  <si>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</si>
  <si>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</si>
  <si>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</si>
  <si>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</si>
  <si>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</si>
  <si>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</si>
  <si>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</si>
  <si>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</si>
  <si>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</si>
  <si>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</si>
  <si>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</si>
  <si>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</si>
  <si>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</si>
  <si>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</si>
  <si>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</si>
  <si>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</si>
  <si>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</si>
  <si>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</si>
  <si>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</si>
  <si>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</si>
  <si>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</si>
  <si>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</si>
  <si>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</si>
  <si>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</si>
  <si>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</si>
  <si>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</si>
  <si>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</si>
  <si>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</si>
  <si>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</si>
  <si>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</si>
  <si>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</si>
  <si>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</si>
  <si>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</si>
  <si>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</si>
  <si>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</si>
  <si>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</si>
  <si>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</si>
  <si>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</si>
  <si>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</si>
  <si>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</si>
  <si>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</si>
  <si>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</si>
  <si>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</si>
  <si>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</si>
  <si>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</si>
  <si>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</si>
  <si>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</si>
  <si>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</si>
  <si>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</si>
  <si>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</si>
  <si>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</si>
  <si>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</si>
  <si>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</si>
  <si>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</si>
  <si>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</si>
  <si>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</si>
  <si>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</si>
  <si>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</si>
  <si>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</si>
  <si>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</si>
  <si>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</si>
  <si>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</si>
  <si>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</si>
  <si>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</si>
  <si>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</si>
  <si>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</si>
  <si>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</si>
  <si>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</si>
  <si>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</si>
  <si>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</si>
  <si>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</si>
  <si>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</si>
  <si>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</si>
  <si>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</si>
  <si>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</si>
  <si>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</si>
  <si>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</si>
  <si>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</si>
  <si>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</si>
  <si>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</si>
  <si>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</si>
  <si>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</si>
  <si>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</si>
  <si>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</si>
  <si>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</si>
  <si>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</si>
  <si>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</si>
  <si>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</si>
  <si>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</si>
  <si>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</si>
  <si>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</si>
  <si>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</si>
  <si>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</si>
  <si>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</si>
  <si>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</si>
  <si>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</si>
  <si>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</si>
  <si>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</si>
  <si>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</si>
  <si>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</si>
  <si>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</si>
  <si>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</si>
  <si>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</si>
  <si>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</si>
  <si>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</si>
  <si>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</si>
  <si>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</si>
  <si>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</si>
  <si>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</si>
  <si>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</si>
  <si>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</si>
  <si>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</si>
  <si>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</si>
  <si>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</si>
  <si>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</si>
  <si>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</si>
  <si>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</si>
  <si>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</si>
  <si>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</si>
  <si>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</si>
  <si>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</si>
  <si>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</si>
  <si>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</si>
  <si>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</si>
  <si>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</si>
  <si>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</si>
  <si>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</si>
  <si>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</si>
  <si>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</si>
  <si>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</si>
  <si>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</si>
  <si>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</si>
  <si>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</si>
  <si>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</si>
  <si>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</si>
  <si>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</si>
  <si>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</si>
  <si>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</si>
  <si>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</si>
  <si>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</si>
  <si>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</si>
  <si>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</si>
  <si>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</si>
  <si>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</si>
  <si>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</si>
  <si>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</si>
  <si>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</si>
  <si>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</si>
  <si>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</si>
  <si>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</si>
  <si>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</si>
  <si>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</si>
  <si>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</si>
  <si>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</si>
  <si>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</si>
  <si>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</si>
  <si>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</si>
  <si>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</si>
  <si>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</si>
  <si>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</si>
  <si>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</si>
  <si>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</si>
  <si>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</si>
  <si>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</si>
  <si>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</si>
  <si>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</si>
  <si>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</si>
  <si>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</si>
  <si>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</si>
  <si>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</si>
  <si>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</si>
  <si>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</si>
  <si>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</si>
  <si>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</si>
  <si>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</si>
  <si>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</si>
  <si>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</si>
  <si>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</si>
  <si>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</si>
  <si>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</si>
  <si>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</si>
  <si>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</si>
  <si>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</si>
  <si>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</si>
  <si>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</si>
  <si>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</si>
  <si>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</si>
  <si>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</si>
  <si>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</si>
  <si>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</si>
  <si>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</si>
  <si>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</si>
  <si>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</si>
  <si>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</si>
  <si>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</si>
  <si>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</si>
  <si>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</si>
  <si>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</si>
  <si>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</si>
  <si>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</si>
  <si>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</si>
  <si>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</si>
  <si>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</si>
  <si>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</si>
  <si>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</si>
  <si>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</si>
  <si>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</si>
  <si>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</si>
  <si>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</si>
  <si>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</si>
  <si>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</si>
  <si>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</si>
  <si>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</si>
  <si>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</si>
  <si>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</si>
  <si>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</si>
  <si>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</si>
  <si>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</si>
  <si>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</si>
  <si>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</si>
  <si>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</si>
  <si>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</si>
  <si>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</si>
  <si>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</si>
  <si>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</si>
  <si>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</si>
  <si>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</si>
  <si>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</si>
  <si>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</si>
  <si>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</si>
  <si>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</si>
  <si>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</si>
  <si>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</si>
  <si>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</si>
  <si>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</si>
  <si>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</si>
  <si>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</si>
  <si>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</si>
  <si>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</si>
  <si>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</si>
  <si>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</si>
  <si>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</si>
  <si>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</si>
  <si>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</si>
  <si>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</si>
  <si>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</si>
  <si>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</si>
  <si>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</si>
  <si>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</si>
  <si>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</si>
  <si>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</si>
  <si>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</si>
  <si>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</si>
  <si>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</si>
  <si>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</si>
  <si>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</si>
  <si>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</si>
  <si>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</si>
  <si>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</si>
  <si>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</si>
  <si>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</si>
  <si>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</si>
  <si>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</si>
  <si>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</si>
  <si>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</si>
  <si>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</si>
  <si>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</si>
  <si>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</si>
  <si>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</si>
  <si>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</si>
  <si>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</si>
  <si>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</si>
  <si>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</si>
  <si>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</si>
  <si>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</si>
  <si>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</si>
  <si>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</si>
  <si>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</si>
  <si>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</si>
  <si>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</si>
  <si>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</si>
  <si>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</si>
  <si>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</si>
  <si>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</si>
  <si>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</si>
  <si>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</si>
  <si>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</si>
  <si>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</si>
  <si>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</si>
  <si>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</si>
  <si>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</si>
  <si>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</si>
  <si>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</si>
  <si>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</si>
  <si>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</si>
  <si>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</si>
  <si>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</si>
  <si>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</si>
  <si>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</si>
  <si>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</si>
  <si>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</si>
  <si>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</si>
  <si>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</si>
  <si>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</si>
  <si>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</si>
  <si>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</si>
  <si>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</si>
  <si>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</si>
  <si>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</si>
  <si>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</si>
  <si>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</si>
  <si>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</si>
  <si>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</si>
  <si>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</si>
  <si>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</si>
  <si>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</si>
  <si>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</si>
  <si>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</si>
  <si>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</si>
  <si>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</si>
  <si>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</si>
  <si>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</si>
  <si>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</si>
  <si>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</si>
  <si>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</si>
  <si>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</si>
  <si>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</si>
  <si>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</si>
  <si>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</si>
  <si>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</si>
  <si>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</si>
  <si>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</si>
  <si>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</si>
  <si>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</si>
  <si>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</si>
  <si>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</si>
  <si>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</si>
  <si>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</si>
  <si>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</si>
  <si>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</si>
  <si>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</si>
  <si>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</si>
  <si>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</si>
  <si>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</si>
  <si>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</si>
  <si>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</si>
  <si>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</si>
  <si>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</si>
  <si>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</si>
  <si>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</si>
  <si>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</si>
  <si>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</si>
  <si>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</si>
  <si>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</si>
  <si>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</si>
  <si>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</si>
  <si>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</si>
  <si>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</si>
  <si>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</si>
  <si>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</si>
  <si>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</si>
  <si>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</si>
  <si>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</si>
  <si>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</si>
  <si>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</si>
  <si>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</si>
  <si>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</si>
  <si>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</si>
  <si>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</si>
  <si>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</si>
  <si>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</si>
  <si>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</si>
  <si>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</si>
  <si>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</si>
  <si>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</si>
  <si>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</si>
  <si>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</si>
  <si>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</si>
  <si>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</si>
  <si>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</si>
  <si>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</si>
  <si>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</si>
  <si>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</si>
  <si>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</si>
  <si>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</si>
  <si>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</si>
  <si>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</si>
  <si>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</si>
  <si>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</si>
  <si>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</si>
  <si>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</si>
  <si>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</si>
  <si>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</si>
  <si>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</si>
  <si>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</si>
  <si>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</si>
  <si>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</si>
  <si>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</si>
  <si>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</si>
  <si>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</si>
  <si>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</si>
  <si>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</si>
  <si>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</si>
  <si>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</si>
  <si>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</si>
  <si>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</si>
  <si>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</si>
  <si>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</si>
  <si>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</si>
  <si>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</si>
  <si>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</si>
  <si>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</si>
  <si>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</si>
  <si>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</si>
  <si>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</si>
  <si>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</si>
  <si>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</si>
  <si>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</si>
  <si>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</si>
  <si>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</si>
  <si>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</si>
  <si>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</si>
  <si>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</si>
  <si>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</si>
  <si>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</si>
  <si>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</si>
  <si>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</si>
  <si>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</si>
  <si>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</si>
  <si>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</si>
  <si>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</si>
  <si>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</si>
  <si>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</si>
  <si>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</si>
  <si>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</si>
  <si>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</si>
  <si>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</si>
  <si>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</si>
  <si>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</si>
  <si>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</si>
  <si>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</si>
  <si>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</si>
  <si>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</si>
  <si>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</si>
  <si>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</si>
  <si>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</si>
  <si>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</si>
  <si>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</si>
  <si>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</si>
  <si>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</si>
  <si>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</si>
  <si>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</si>
  <si>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</si>
  <si>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</si>
  <si>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</si>
  <si>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</si>
  <si>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</si>
  <si>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</si>
  <si>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</si>
  <si>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</si>
  <si>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</si>
  <si>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</si>
  <si>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</si>
  <si>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</si>
  <si>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</si>
  <si>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</si>
  <si>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</si>
  <si>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</si>
  <si>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</si>
  <si>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</si>
  <si>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</si>
  <si>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</si>
  <si>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</si>
  <si>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</si>
  <si>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</si>
  <si>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</si>
  <si>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</si>
  <si>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</si>
  <si>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</si>
  <si>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</si>
  <si>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</si>
  <si>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</si>
  <si>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</si>
  <si>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</si>
  <si>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</si>
  <si>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</si>
  <si>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</si>
  <si>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</si>
  <si>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</si>
  <si>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</si>
  <si>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</si>
  <si>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</si>
  <si>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</si>
  <si>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</si>
  <si>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</si>
  <si>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</si>
  <si>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</si>
  <si>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</si>
  <si>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</si>
  <si>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</si>
  <si>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</si>
  <si>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</si>
  <si>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</si>
  <si>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</si>
  <si>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</si>
  <si>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</si>
  <si>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</si>
  <si>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</si>
  <si>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</si>
  <si>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</si>
  <si>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</si>
  <si>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</si>
  <si>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</si>
  <si>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</si>
  <si>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</si>
  <si>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</si>
  <si>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</si>
  <si>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</si>
  <si>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</si>
  <si>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</si>
  <si>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</si>
  <si>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</si>
  <si>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</si>
  <si>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</si>
  <si>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</si>
  <si>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</si>
  <si>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</si>
  <si>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</si>
  <si>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</si>
  <si>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</si>
  <si>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</si>
  <si>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</si>
  <si>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</si>
  <si>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</si>
  <si>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</si>
  <si>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</si>
  <si>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</si>
  <si>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</si>
  <si>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</si>
  <si>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</si>
  <si>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</si>
  <si>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</si>
  <si>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</si>
  <si>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</si>
  <si>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</si>
  <si>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</si>
  <si>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</si>
  <si>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</si>
  <si>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</si>
  <si>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</si>
  <si>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</si>
  <si>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</si>
  <si>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</si>
  <si>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</si>
  <si>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</si>
  <si>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</si>
  <si>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</si>
  <si>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</si>
  <si>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</si>
  <si>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</si>
  <si>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</si>
  <si>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</si>
  <si>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</si>
  <si>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</si>
  <si>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</si>
  <si>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</si>
  <si>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</si>
  <si>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</si>
  <si>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</si>
  <si>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</si>
  <si>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</si>
  <si>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</si>
  <si>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</si>
  <si>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</si>
  <si>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</si>
  <si>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</si>
  <si>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</si>
  <si>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</si>
  <si>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</si>
  <si>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</si>
  <si>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</si>
  <si>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</si>
  <si>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</si>
  <si>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</si>
  <si>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</si>
  <si>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</si>
  <si>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</si>
  <si>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</si>
  <si>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</si>
  <si>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</si>
  <si>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</si>
  <si>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</si>
  <si>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</si>
  <si>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</si>
  <si>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</si>
  <si>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</si>
  <si>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</si>
  <si>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</si>
  <si>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</si>
  <si>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</si>
  <si>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</si>
  <si>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</si>
  <si>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</si>
  <si>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</si>
  <si>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</si>
  <si>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</si>
  <si>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</si>
  <si>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</si>
  <si>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</si>
  <si>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</si>
  <si>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</si>
  <si>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</si>
  <si>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</si>
  <si>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</si>
  <si>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</si>
  <si>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</si>
  <si>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</si>
  <si>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</si>
  <si>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</si>
  <si>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</si>
  <si>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</si>
  <si>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</si>
  <si>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</si>
  <si>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</si>
  <si>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</si>
  <si>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</si>
  <si>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</si>
  <si>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</si>
  <si>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</si>
  <si>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</si>
  <si>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</si>
  <si>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</si>
  <si>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</si>
  <si>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</si>
  <si>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</si>
  <si>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</si>
  <si>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</si>
  <si>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</si>
  <si>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</si>
  <si>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</si>
  <si>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</si>
  <si>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</si>
  <si>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</si>
  <si>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</si>
  <si>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</si>
  <si>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</si>
  <si>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</si>
  <si>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</si>
  <si>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</si>
  <si>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</si>
  <si>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</si>
  <si>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</si>
  <si>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</si>
  <si>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</si>
  <si>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</si>
  <si>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</si>
  <si>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</si>
  <si>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</si>
  <si>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</si>
  <si>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</si>
  <si>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</si>
  <si>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</si>
  <si>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</si>
  <si>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</si>
  <si>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</si>
  <si>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</si>
  <si>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</si>
  <si>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</si>
  <si>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</si>
  <si>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</si>
  <si>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</si>
  <si>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</si>
  <si>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</si>
  <si>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</si>
  <si>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</si>
  <si>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</si>
  <si>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</si>
  <si>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</si>
  <si>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</si>
  <si>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</si>
  <si>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</si>
  <si>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</si>
  <si>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</si>
  <si>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</si>
  <si>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</si>
  <si>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</si>
  <si>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</si>
  <si>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</si>
  <si>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</si>
  <si>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</si>
  <si>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</si>
  <si>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</si>
  <si>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</si>
  <si>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</si>
  <si>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</si>
  <si>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</si>
  <si>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</si>
  <si>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</si>
  <si>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</si>
  <si>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</si>
  <si>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</si>
  <si>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</si>
  <si>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</si>
  <si>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</si>
  <si>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</si>
  <si>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</si>
  <si>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</si>
  <si>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</si>
  <si>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</si>
  <si>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</si>
  <si>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</si>
  <si>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</si>
  <si>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</si>
  <si>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</si>
  <si>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</si>
  <si>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</si>
  <si>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</si>
  <si>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</si>
  <si>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</si>
  <si>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</si>
  <si>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</si>
  <si>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</si>
  <si>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</si>
  <si>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</si>
  <si>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</si>
  <si>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</si>
  <si>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</si>
  <si>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</si>
  <si>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</si>
  <si>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</si>
  <si>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</si>
  <si>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</si>
  <si>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</si>
  <si>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</si>
  <si>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</si>
  <si>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</si>
  <si>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</si>
  <si>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</si>
  <si>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</si>
  <si>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</si>
  <si>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</si>
  <si>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</si>
  <si>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</si>
  <si>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</si>
  <si>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</si>
  <si>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</si>
  <si>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</si>
  <si>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</si>
  <si>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</si>
  <si>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</si>
  <si>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</si>
  <si>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</si>
  <si>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</si>
  <si>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</si>
  <si>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</si>
  <si>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</si>
  <si>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</si>
  <si>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</si>
  <si>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</si>
  <si>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</si>
  <si>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</si>
  <si>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</si>
  <si>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</si>
  <si>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</si>
  <si>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</si>
  <si>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</si>
  <si>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</si>
  <si>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</si>
  <si>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</si>
  <si>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</si>
  <si>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</si>
  <si>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</si>
  <si>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</si>
  <si>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</si>
  <si>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</si>
  <si>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</si>
  <si>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</si>
  <si>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</si>
  <si>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</si>
  <si>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</si>
  <si>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</si>
  <si>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</si>
  <si>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</si>
  <si>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</si>
  <si>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</si>
  <si>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</si>
  <si>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</si>
  <si>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</si>
  <si>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</si>
  <si>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</si>
  <si>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</si>
  <si>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</si>
  <si>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</si>
  <si>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</si>
  <si>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</si>
  <si>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</si>
  <si>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</si>
  <si>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</si>
  <si>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</si>
  <si>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</si>
  <si>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</si>
  <si>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</si>
  <si>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</si>
  <si>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</si>
  <si>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</si>
  <si>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</si>
  <si>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</si>
  <si>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</si>
  <si>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</si>
  <si>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</si>
  <si>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</si>
  <si>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</si>
  <si>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</si>
  <si>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</si>
  <si>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</si>
  <si>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</si>
  <si>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</si>
  <si>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</si>
  <si>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</si>
  <si>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</si>
  <si>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</si>
  <si>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</si>
  <si>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</si>
  <si>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</si>
  <si>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</si>
  <si>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</si>
  <si>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</si>
  <si>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</si>
  <si>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</si>
  <si>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</si>
  <si>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</si>
  <si>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</si>
  <si>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</si>
  <si>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</si>
  <si>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</si>
  <si>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</si>
  <si>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</si>
  <si>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</si>
  <si>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</si>
  <si>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</si>
  <si>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</si>
  <si>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</si>
  <si>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</si>
  <si>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</si>
  <si>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</si>
  <si>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</si>
  <si>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</si>
  <si>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</si>
  <si>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</si>
  <si>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</si>
  <si>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</si>
  <si>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</si>
  <si>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</si>
  <si>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</si>
  <si>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</si>
  <si>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</si>
  <si>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</si>
  <si>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</si>
  <si>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</si>
  <si>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</si>
  <si>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</si>
  <si>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</si>
  <si>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</si>
  <si>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</si>
  <si>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</si>
  <si>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</si>
  <si>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</si>
  <si>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</si>
  <si>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</si>
  <si>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</si>
  <si>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</si>
  <si>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</si>
  <si>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</si>
  <si>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</si>
  <si>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</si>
  <si>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</si>
  <si>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</si>
  <si>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</si>
  <si>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</si>
  <si>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</si>
  <si>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</si>
  <si>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</si>
  <si>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</si>
  <si>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</si>
  <si>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</si>
  <si>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</si>
  <si>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</si>
  <si>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</si>
  <si>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</si>
  <si>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</si>
  <si>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</si>
  <si>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</si>
  <si>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</si>
  <si>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</si>
  <si>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</si>
  <si>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</si>
  <si>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</si>
  <si>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</si>
  <si>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</si>
  <si>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</si>
  <si>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</si>
  <si>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</si>
  <si>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</si>
  <si>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</si>
  <si>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</si>
  <si>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</si>
  <si>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</si>
  <si>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</si>
  <si>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</si>
  <si>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</si>
  <si>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</si>
  <si>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</si>
  <si>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</si>
  <si>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</si>
  <si>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</si>
  <si>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</si>
  <si>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</si>
  <si>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</si>
  <si>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</si>
  <si>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</si>
  <si>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</si>
  <si>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</si>
  <si>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</si>
  <si>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</si>
  <si>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</si>
  <si>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</si>
  <si>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</si>
  <si>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</si>
  <si>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</si>
  <si>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</si>
  <si>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</si>
  <si>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</si>
  <si>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</si>
  <si>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</si>
  <si>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</si>
  <si>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</si>
  <si>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</si>
  <si>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</si>
  <si>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</si>
  <si>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</si>
  <si>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</si>
  <si>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</si>
  <si>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</si>
  <si>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</si>
  <si>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</si>
  <si>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</si>
  <si>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</si>
  <si>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</si>
  <si>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</si>
  <si>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</si>
  <si>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</si>
  <si>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</si>
  <si>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</si>
  <si>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</si>
  <si>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</si>
  <si>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</si>
  <si>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</si>
  <si>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</si>
  <si>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</si>
  <si>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</si>
  <si>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</si>
  <si>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</si>
  <si>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</si>
  <si>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</si>
  <si>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</si>
  <si>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</si>
  <si>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</si>
  <si>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</si>
  <si>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</si>
  <si>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</si>
  <si>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</si>
  <si>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</si>
  <si>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</si>
  <si>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</si>
  <si>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</si>
  <si>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</si>
  <si>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</si>
  <si>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</si>
  <si>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</si>
  <si>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</si>
  <si>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</si>
  <si>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</si>
  <si>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</si>
  <si>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</si>
  <si>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</si>
  <si>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</si>
  <si>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</si>
  <si>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</si>
  <si>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</si>
  <si>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</si>
  <si>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</si>
  <si>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</si>
  <si>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</si>
  <si>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</si>
  <si>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</si>
  <si>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</si>
  <si>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</si>
  <si>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</si>
  <si>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</si>
  <si>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</si>
  <si>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</si>
  <si>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</si>
  <si>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</si>
  <si>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</si>
  <si>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</si>
  <si>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</si>
  <si>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</si>
  <si>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</si>
  <si>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</si>
  <si>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</si>
  <si>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</si>
  <si>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</si>
  <si>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</si>
  <si>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</si>
  <si>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</si>
  <si>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</si>
  <si>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</si>
  <si>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</si>
  <si>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</si>
  <si>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</si>
  <si>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</si>
  <si>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</si>
  <si>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</si>
  <si>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</si>
  <si>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</si>
  <si>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</si>
  <si>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</si>
  <si>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</si>
  <si>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</si>
  <si>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</si>
  <si>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</si>
  <si>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</si>
  <si>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</si>
  <si>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</si>
  <si>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</si>
  <si>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</si>
  <si>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</si>
  <si>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</si>
  <si>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</si>
  <si>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</si>
  <si>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</si>
  <si>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</si>
  <si>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</si>
  <si>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</si>
  <si>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</si>
  <si>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</si>
  <si>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</si>
  <si>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</si>
  <si>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</si>
  <si>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</si>
  <si>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</si>
  <si>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</si>
  <si>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</si>
  <si>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</si>
  <si>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</si>
  <si>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</si>
  <si>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</si>
  <si>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</si>
  <si>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</si>
  <si>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</si>
  <si>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</si>
  <si>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</si>
  <si>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</si>
  <si>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</si>
  <si>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</si>
  <si>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</si>
  <si>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</si>
  <si>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</si>
  <si>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</si>
  <si>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</si>
  <si>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</si>
  <si>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</si>
  <si>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</si>
  <si>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</si>
  <si>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</si>
  <si>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</si>
  <si>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</si>
  <si>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</si>
  <si>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</si>
  <si>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</si>
  <si>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</si>
  <si>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</si>
  <si>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</si>
  <si>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</si>
  <si>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</si>
  <si>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</si>
  <si>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</si>
  <si>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</si>
  <si>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</si>
  <si>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</si>
  <si>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</si>
  <si>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</si>
  <si>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</si>
  <si>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</si>
  <si>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</si>
  <si>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</si>
  <si>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</si>
  <si>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</si>
  <si>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</si>
  <si>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</si>
  <si>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</si>
  <si>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</si>
  <si>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</si>
  <si>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</si>
  <si>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</si>
  <si>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</si>
  <si>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</si>
  <si>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</si>
  <si>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</si>
  <si>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</si>
  <si>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</si>
  <si>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</si>
  <si>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</si>
  <si>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</si>
  <si>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</si>
  <si>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</si>
  <si>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</si>
  <si>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</si>
  <si>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</si>
  <si>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</si>
  <si>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</si>
  <si>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</si>
  <si>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</si>
  <si>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</si>
  <si>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</si>
  <si>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</si>
  <si>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</si>
  <si>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</si>
  <si>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</si>
  <si>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</si>
  <si>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</si>
  <si>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</si>
  <si>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</si>
  <si>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</si>
  <si>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</si>
  <si>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</si>
  <si>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</si>
  <si>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</si>
  <si>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</si>
  <si>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</si>
  <si>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</si>
  <si>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</si>
  <si>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</si>
  <si>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</si>
  <si>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</si>
  <si>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</si>
  <si>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</si>
  <si>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</si>
  <si>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</si>
  <si>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</si>
  <si>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</si>
  <si>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</si>
  <si>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</si>
  <si>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</si>
  <si>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</si>
  <si>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</si>
  <si>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</si>
  <si>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</si>
  <si>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</si>
  <si>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</si>
  <si>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</si>
  <si>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</si>
  <si>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</si>
  <si>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</si>
  <si>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</si>
  <si>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</si>
  <si>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</si>
  <si>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</si>
  <si>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</si>
  <si>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</si>
  <si>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</si>
  <si>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</si>
  <si>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</si>
  <si>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</si>
  <si>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</si>
  <si>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</si>
  <si>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</si>
  <si>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</si>
  <si>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</si>
  <si>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</si>
  <si>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</si>
  <si>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</si>
  <si>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</si>
  <si>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</si>
  <si>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</si>
  <si>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</si>
  <si>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</si>
  <si>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</si>
  <si>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</si>
  <si>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</si>
  <si>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</si>
  <si>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</si>
  <si>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</si>
  <si>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</si>
  <si>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</si>
  <si>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</si>
  <si>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</si>
  <si>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</si>
  <si>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</si>
  <si>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</si>
  <si>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</si>
  <si>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</si>
  <si>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</si>
  <si>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</si>
  <si>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</si>
  <si>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</si>
  <si>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</si>
  <si>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</si>
  <si>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</si>
  <si>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</si>
  <si>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</si>
  <si>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</si>
  <si>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</si>
  <si>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</si>
  <si>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</si>
  <si>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</si>
  <si>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</si>
  <si>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</si>
  <si>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</si>
  <si>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</si>
  <si>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</si>
  <si>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</si>
  <si>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</si>
  <si>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</si>
  <si>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</si>
  <si>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</si>
  <si>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</si>
  <si>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</si>
  <si>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</si>
  <si>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</si>
  <si>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</si>
  <si>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</si>
  <si>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</si>
  <si>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</si>
  <si>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</si>
  <si>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</si>
  <si>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</si>
  <si>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</si>
  <si>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</si>
  <si>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</si>
  <si>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</si>
  <si>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</si>
  <si>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</si>
  <si>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</si>
  <si>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</si>
  <si>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</si>
  <si>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</si>
  <si>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</si>
  <si>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</si>
  <si>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</si>
  <si>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</si>
  <si>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</si>
  <si>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</si>
  <si>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</si>
  <si>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</si>
  <si>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</si>
  <si>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</si>
  <si>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</si>
  <si>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</si>
  <si>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</si>
  <si>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</si>
  <si>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</si>
  <si>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</si>
  <si>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</si>
  <si>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</si>
  <si>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</si>
  <si>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</si>
  <si>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</si>
  <si>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</si>
  <si>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</si>
  <si>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</si>
  <si>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</si>
  <si>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</si>
  <si>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</si>
  <si>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</si>
  <si>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</si>
  <si>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</si>
  <si>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</si>
  <si>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</si>
  <si>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</si>
  <si>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</si>
  <si>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</si>
  <si>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</si>
  <si>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</si>
  <si>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</si>
  <si>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</si>
  <si>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</si>
  <si>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</si>
  <si>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</si>
  <si>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</si>
  <si>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</si>
  <si>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</si>
  <si>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</si>
  <si>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</si>
  <si>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</si>
  <si>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</si>
  <si>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</si>
  <si>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</si>
  <si>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</si>
  <si>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</si>
  <si>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</si>
  <si>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</si>
  <si>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</si>
  <si>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</si>
  <si>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</si>
  <si>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</si>
  <si>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</si>
  <si>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</si>
  <si>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</si>
  <si>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</si>
  <si>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</si>
  <si>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</si>
  <si>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</si>
  <si>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</si>
  <si>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</si>
  <si>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</si>
  <si>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</si>
  <si>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</si>
  <si>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</si>
  <si>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</si>
  <si>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</si>
  <si>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</si>
  <si>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</si>
  <si>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</si>
  <si>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</si>
  <si>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</si>
  <si>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</si>
  <si>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</si>
  <si>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</si>
  <si>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</si>
  <si>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</si>
  <si>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</si>
  <si>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</si>
  <si>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</si>
  <si>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</si>
  <si>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</si>
  <si>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</si>
  <si>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</si>
  <si>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</si>
  <si>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</si>
  <si>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</si>
  <si>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</si>
  <si>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</si>
  <si>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</si>
  <si>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</si>
  <si>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</si>
  <si>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</si>
  <si>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</si>
  <si>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</si>
  <si>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</si>
  <si>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</si>
  <si>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</si>
  <si>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</si>
  <si>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</si>
  <si>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</si>
  <si>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</si>
  <si>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</si>
  <si>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</si>
  <si>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</si>
  <si>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</si>
  <si>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</si>
  <si>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</si>
  <si>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</si>
  <si>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</si>
  <si>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</si>
  <si>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</si>
  <si>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</si>
  <si>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</si>
  <si>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</si>
  <si>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</si>
  <si>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</si>
  <si>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</si>
  <si>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</si>
  <si>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</si>
  <si>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</si>
  <si>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</si>
  <si>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</si>
  <si>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</si>
  <si>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</si>
  <si>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</si>
  <si>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</si>
  <si>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</si>
  <si>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</si>
  <si>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</si>
  <si>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</si>
  <si>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</si>
  <si>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</si>
  <si>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</si>
  <si>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</si>
  <si>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</si>
  <si>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</si>
  <si>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</si>
  <si>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</si>
  <si>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</si>
  <si>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</si>
  <si>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</si>
  <si>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</si>
  <si>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</si>
  <si>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</si>
  <si>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</si>
  <si>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</si>
  <si>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</si>
  <si>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</si>
  <si>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</si>
  <si>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</si>
  <si>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</si>
  <si>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</si>
  <si>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</si>
  <si>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</si>
  <si>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</si>
  <si>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</si>
  <si>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</si>
  <si>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</si>
  <si>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</si>
  <si>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</si>
  <si>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</si>
  <si>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</si>
  <si>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</si>
  <si>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</si>
  <si>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</si>
  <si>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</si>
  <si>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</si>
  <si>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</si>
  <si>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</si>
  <si>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</si>
  <si>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</si>
  <si>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</si>
  <si>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</si>
  <si>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</si>
  <si>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</si>
  <si>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</si>
  <si>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</si>
  <si>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</si>
  <si>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</si>
  <si>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</si>
  <si>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</si>
  <si>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</si>
  <si>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</si>
  <si>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</si>
  <si>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</si>
  <si>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</si>
  <si>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</si>
  <si>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</si>
  <si>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</si>
  <si>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</si>
  <si>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</si>
  <si>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</si>
  <si>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</si>
  <si>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</si>
  <si>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</si>
  <si>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</si>
  <si>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</si>
  <si>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</si>
  <si>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</si>
  <si>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</si>
  <si>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</si>
  <si>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</si>
  <si>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</si>
  <si>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</si>
  <si>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</si>
  <si>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</si>
  <si>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</si>
  <si>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</si>
  <si>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</si>
  <si>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</si>
  <si>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</si>
  <si>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</si>
  <si>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</si>
  <si>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</si>
  <si>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</si>
  <si>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</si>
  <si>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</si>
  <si>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</si>
  <si>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</si>
  <si>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</si>
  <si>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</si>
  <si>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</si>
  <si>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</si>
  <si>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</si>
  <si>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</si>
  <si>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</si>
  <si>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</si>
  <si>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</si>
  <si>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</si>
  <si>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</si>
  <si>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</si>
  <si>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</si>
  <si>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</si>
  <si>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</si>
  <si>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</si>
  <si>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</si>
  <si>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</si>
  <si>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</si>
  <si>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</si>
  <si>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</si>
  <si>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</si>
  <si>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</si>
  <si>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</si>
  <si>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</si>
  <si>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</si>
  <si>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</si>
  <si>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</si>
  <si>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</si>
  <si>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</si>
  <si>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</si>
  <si>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</si>
  <si>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</si>
  <si>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</si>
  <si>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</si>
  <si>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</si>
  <si>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</si>
  <si>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</si>
  <si>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</si>
  <si>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</si>
  <si>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</si>
  <si>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</si>
  <si>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</si>
  <si>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</si>
  <si>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</si>
  <si>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</si>
  <si>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</si>
  <si>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</si>
  <si>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</si>
  <si>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</si>
  <si>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</si>
  <si>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</si>
  <si>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</si>
  <si>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</si>
  <si>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</si>
  <si>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</si>
  <si>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</si>
  <si>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</si>
  <si>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</si>
  <si>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</si>
  <si>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</si>
  <si>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</si>
  <si>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</si>
  <si>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</si>
  <si>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</si>
  <si>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</si>
  <si>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</si>
  <si>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</si>
  <si>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</si>
  <si>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</si>
  <si>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</si>
  <si>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</si>
  <si>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</si>
  <si>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</si>
  <si>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</si>
  <si>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</si>
  <si>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</si>
  <si>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</si>
  <si>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</si>
  <si>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</si>
  <si>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</si>
  <si>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</si>
  <si>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</si>
  <si>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</si>
  <si>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</si>
  <si>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</si>
  <si>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</si>
  <si>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</si>
  <si>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</si>
  <si>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</si>
  <si>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</si>
  <si>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</si>
  <si>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</si>
  <si>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</si>
  <si>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</si>
  <si>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</si>
  <si>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</si>
  <si>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</si>
  <si>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</si>
  <si>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</si>
  <si>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</si>
  <si>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</si>
  <si>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</si>
  <si>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</si>
  <si>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</si>
  <si>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</si>
  <si>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</si>
  <si>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</si>
  <si>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</si>
  <si>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</si>
  <si>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</si>
  <si>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</si>
  <si>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</si>
  <si>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</si>
  <si>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</si>
  <si>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</si>
  <si>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</si>
  <si>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</si>
  <si>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</si>
  <si>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</si>
  <si>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</si>
  <si>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</si>
  <si>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</si>
  <si>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</si>
  <si>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</si>
  <si>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</si>
  <si>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</si>
  <si>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</si>
  <si>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</si>
  <si>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</si>
  <si>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</si>
  <si>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</si>
  <si>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</si>
  <si>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</si>
  <si>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</si>
  <si>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</si>
  <si>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</si>
  <si>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</si>
  <si>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</si>
  <si>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</si>
  <si>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</si>
  <si>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</si>
  <si>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</si>
  <si>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</si>
  <si>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</si>
  <si>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</si>
  <si>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</si>
  <si>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</si>
  <si>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</si>
  <si>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</si>
  <si>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</si>
  <si>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</si>
  <si>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</si>
  <si>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</si>
  <si>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</si>
  <si>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</si>
  <si>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</si>
  <si>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</si>
  <si>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</si>
  <si>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</si>
  <si>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</si>
  <si>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</si>
  <si>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</si>
  <si>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</si>
  <si>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</si>
  <si>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</si>
  <si>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</si>
  <si>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</si>
  <si>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</si>
  <si>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</si>
  <si>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</si>
  <si>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</si>
  <si>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</si>
  <si>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</si>
  <si>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</si>
  <si>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</si>
  <si>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</si>
  <si>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</si>
  <si>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</si>
  <si>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</si>
  <si>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</si>
  <si>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</si>
  <si>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</si>
  <si>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</si>
  <si>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</si>
  <si>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</si>
  <si>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</si>
  <si>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</si>
  <si>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</si>
  <si>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</si>
  <si>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</si>
  <si>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</si>
  <si>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</si>
  <si>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</si>
  <si>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</si>
  <si>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</si>
  <si>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</si>
  <si>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</si>
  <si>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</si>
  <si>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</si>
  <si>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</si>
  <si>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</si>
  <si>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</si>
  <si>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</si>
  <si>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</si>
  <si>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</si>
  <si>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</si>
  <si>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</si>
  <si>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</si>
  <si>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</si>
  <si>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</si>
  <si>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</si>
  <si>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</si>
  <si>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</si>
  <si>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</si>
  <si>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</si>
  <si>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</si>
  <si>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</si>
  <si>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</si>
  <si>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</si>
  <si>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</si>
  <si>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</si>
  <si>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</si>
  <si>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</si>
  <si>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</si>
  <si>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</si>
  <si>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</si>
  <si>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</si>
  <si>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</si>
  <si>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</si>
  <si>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</si>
  <si>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</si>
  <si>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</si>
  <si>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</si>
  <si>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</si>
  <si>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</si>
  <si>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</si>
  <si>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</si>
  <si>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</si>
  <si>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</si>
  <si>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</si>
  <si>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</si>
  <si>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</si>
  <si>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</si>
  <si>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</si>
  <si>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</si>
  <si>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</si>
  <si>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</si>
  <si>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</si>
  <si>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</si>
  <si>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</si>
  <si>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</si>
  <si>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</si>
  <si>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</si>
  <si>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</si>
  <si>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</si>
  <si>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</si>
  <si>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</si>
  <si>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</si>
  <si>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</si>
  <si>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</si>
  <si>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</si>
  <si>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</si>
  <si>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</si>
  <si>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</si>
  <si>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</si>
  <si>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</si>
  <si>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</si>
  <si>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</si>
  <si>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</si>
  <si>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</si>
  <si>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</si>
  <si>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</si>
  <si>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</si>
  <si>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</si>
  <si>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</si>
  <si>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</si>
  <si>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</si>
  <si>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</si>
  <si>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</si>
  <si>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</si>
  <si>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</si>
  <si>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</si>
  <si>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</si>
  <si>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</si>
  <si>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</si>
  <si>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</si>
  <si>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</si>
  <si>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</si>
  <si>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</si>
  <si>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</si>
  <si>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</si>
  <si>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</si>
  <si>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</si>
  <si>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</si>
  <si>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</si>
  <si>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</si>
  <si>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</si>
  <si>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</si>
  <si>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</si>
  <si>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</si>
  <si>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</si>
  <si>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</si>
  <si>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</si>
  <si>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</si>
  <si>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</si>
  <si>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</si>
  <si>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</si>
  <si>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</si>
  <si>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</si>
  <si>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</si>
  <si>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</si>
  <si>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</si>
  <si>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</si>
  <si>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</si>
  <si>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</si>
  <si>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</si>
  <si>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</si>
  <si>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</si>
  <si>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</si>
  <si>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</si>
  <si>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</si>
  <si>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</si>
  <si>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</si>
  <si>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</si>
  <si>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</si>
  <si>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</si>
  <si>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</si>
  <si>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</si>
  <si>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</si>
  <si>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</si>
  <si>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</si>
  <si>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</si>
  <si>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</si>
  <si>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</si>
  <si>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</si>
  <si>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</si>
  <si>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</si>
  <si>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</si>
  <si>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</si>
  <si>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</si>
  <si>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</si>
  <si>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</si>
  <si>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</si>
  <si>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</si>
  <si>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</si>
  <si>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</si>
  <si>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</si>
  <si>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</si>
  <si>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</si>
  <si>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</si>
  <si>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</si>
  <si>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</si>
  <si>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</si>
  <si>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</si>
  <si>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</si>
  <si>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</si>
  <si>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</si>
  <si>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</si>
  <si>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</si>
  <si>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</si>
  <si>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</si>
  <si>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</si>
  <si>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</si>
  <si>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</si>
  <si>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</si>
  <si>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</si>
  <si>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</si>
  <si>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</si>
  <si>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</si>
  <si>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</si>
  <si>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</si>
  <si>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</si>
  <si>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</si>
  <si>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</si>
  <si>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</si>
  <si>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</si>
  <si>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</si>
  <si>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</si>
  <si>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</si>
  <si>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</si>
  <si>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</si>
  <si>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</si>
  <si>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</si>
  <si>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</si>
  <si>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</si>
  <si>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</si>
  <si>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</si>
  <si>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</si>
  <si>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</si>
  <si>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</si>
  <si>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</si>
  <si>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</si>
  <si>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</si>
  <si>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</si>
  <si>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</si>
  <si>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</si>
  <si>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</si>
  <si>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</si>
  <si>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</si>
  <si>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</si>
  <si>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</si>
  <si>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</si>
  <si>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</si>
  <si>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</si>
  <si>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</si>
  <si>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</si>
  <si>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</si>
  <si>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</si>
  <si>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</si>
  <si>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</si>
  <si>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</si>
  <si>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</si>
  <si>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</si>
  <si>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</si>
  <si>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</si>
  <si>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</si>
  <si>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</si>
  <si>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</si>
  <si>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</si>
  <si>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</si>
  <si>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</si>
  <si>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</si>
  <si>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</si>
  <si>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</si>
  <si>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</si>
  <si>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</si>
  <si>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</si>
  <si>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</si>
  <si>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</si>
  <si>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</si>
  <si>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</si>
  <si>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</si>
  <si>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</si>
  <si>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</si>
  <si>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</si>
  <si>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</si>
  <si>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</si>
  <si>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</si>
  <si>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</si>
  <si>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</si>
  <si>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</si>
  <si>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</si>
  <si>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</si>
  <si>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</si>
  <si>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</si>
  <si>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</si>
  <si>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</si>
  <si>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</si>
  <si>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</si>
  <si>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</si>
  <si>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</si>
  <si>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</si>
  <si>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</si>
  <si>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</si>
  <si>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</si>
  <si>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</si>
  <si>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</si>
  <si>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</si>
  <si>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</si>
  <si>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</si>
  <si>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</si>
  <si>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</si>
  <si>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</si>
  <si>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</si>
  <si>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</si>
  <si>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</si>
  <si>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</si>
  <si>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</si>
  <si>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</si>
  <si>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</si>
  <si>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</si>
  <si>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</si>
  <si>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</si>
  <si>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</si>
  <si>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</si>
  <si>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</si>
  <si>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</si>
  <si>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</si>
  <si>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</si>
  <si>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</si>
  <si>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</si>
  <si>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</si>
  <si>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</si>
  <si>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</si>
  <si>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</si>
  <si>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</si>
  <si>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</si>
  <si>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</si>
  <si>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</si>
  <si>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</si>
  <si>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</si>
  <si>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</si>
  <si>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</si>
  <si>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</si>
  <si>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</si>
  <si>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</si>
  <si>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</si>
  <si>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</si>
  <si>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</si>
  <si>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</si>
  <si>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</si>
  <si>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</si>
  <si>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</si>
  <si>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</si>
  <si>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</si>
  <si>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</si>
  <si>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</si>
  <si>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</si>
  <si>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</si>
  <si>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</si>
  <si>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</si>
  <si>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</si>
  <si>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</si>
  <si>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</si>
  <si>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</si>
  <si>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</si>
  <si>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</si>
  <si>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</si>
  <si>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</si>
  <si>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</si>
  <si>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</si>
  <si>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</si>
  <si>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</si>
  <si>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</si>
  <si>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</si>
  <si>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</si>
  <si>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</si>
  <si>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</si>
  <si>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</si>
  <si>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</si>
  <si>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</si>
  <si>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</si>
  <si>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</si>
  <si>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</si>
  <si>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</si>
  <si>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</si>
  <si>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</si>
  <si>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</si>
  <si>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</si>
  <si>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</si>
  <si>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</si>
  <si>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</si>
  <si>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</si>
  <si>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</si>
  <si>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</si>
  <si>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</si>
  <si>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</si>
  <si>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</si>
  <si>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</si>
  <si>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</si>
  <si>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</si>
  <si>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</si>
  <si>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</si>
  <si>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</si>
  <si>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</si>
  <si>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</si>
  <si>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</si>
  <si>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</si>
  <si>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</si>
  <si>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</si>
  <si>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</si>
  <si>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</si>
  <si>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</si>
  <si>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</si>
  <si>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</si>
  <si>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</si>
  <si>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</si>
  <si>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</si>
  <si>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</si>
  <si>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</si>
  <si>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</si>
  <si>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</si>
  <si>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</si>
  <si>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</si>
  <si>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</si>
  <si>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</si>
  <si>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</si>
  <si>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</si>
  <si>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</si>
  <si>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</si>
  <si>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</si>
  <si>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</si>
  <si>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</si>
  <si>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</si>
  <si>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</si>
  <si>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</si>
  <si>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</si>
  <si>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</si>
  <si>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</si>
  <si>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</si>
  <si>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</si>
  <si>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</si>
  <si>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</si>
  <si>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</si>
  <si>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</si>
  <si>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</si>
  <si>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</si>
  <si>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</si>
  <si>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</si>
  <si>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</si>
  <si>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</si>
  <si>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</si>
  <si>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</si>
  <si>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</si>
  <si>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</si>
  <si>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</si>
  <si>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</si>
  <si>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</si>
  <si>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</si>
  <si>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</si>
  <si>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</si>
  <si>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</si>
  <si>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</si>
  <si>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</si>
  <si>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</si>
  <si>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</si>
  <si>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</si>
  <si>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</si>
  <si>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</si>
  <si>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</si>
  <si>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</si>
  <si>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</si>
  <si>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</si>
  <si>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</si>
  <si>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</si>
  <si>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</si>
  <si>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</si>
  <si>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</si>
  <si>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</si>
  <si>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</si>
  <si>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</si>
  <si>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</si>
  <si>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</si>
  <si>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</si>
  <si>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</si>
  <si>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</si>
  <si>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</si>
  <si>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</si>
  <si>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</si>
  <si>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</si>
  <si>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</si>
  <si>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</si>
  <si>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</si>
  <si>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</si>
  <si>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</si>
  <si>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</si>
  <si>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</si>
  <si>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</si>
  <si>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</si>
  <si>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</si>
  <si>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</si>
  <si>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</si>
  <si>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</si>
  <si>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</si>
  <si>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</si>
  <si>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</si>
  <si>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</si>
  <si>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</si>
  <si>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</si>
  <si>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</si>
  <si>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</si>
  <si>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</si>
  <si>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</si>
  <si>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</si>
  <si>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</si>
  <si>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</si>
  <si>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</si>
  <si>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</si>
  <si>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</si>
  <si>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</si>
  <si>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</si>
  <si>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</si>
  <si>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</si>
  <si>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</si>
  <si>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</si>
  <si>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</si>
  <si>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</si>
  <si>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</si>
  <si>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</si>
  <si>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</si>
  <si>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</si>
  <si>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</si>
  <si>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</si>
  <si>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</si>
  <si>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</si>
  <si>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</si>
  <si>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</si>
  <si>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</si>
  <si>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</si>
  <si>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</si>
  <si>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</si>
  <si>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</si>
  <si>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</si>
  <si>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</si>
  <si>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</si>
  <si>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</si>
  <si>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</si>
  <si>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</si>
  <si>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</si>
  <si>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</si>
  <si>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</si>
  <si>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</si>
  <si>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</si>
  <si>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</si>
  <si>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</si>
  <si>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</si>
  <si>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</si>
  <si>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</si>
  <si>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</si>
  <si>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</si>
  <si>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</si>
  <si>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</si>
  <si>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</si>
  <si>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</si>
  <si>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</si>
  <si>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</si>
  <si>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</si>
  <si>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</si>
  <si>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</si>
  <si>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</si>
  <si>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</si>
  <si>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</si>
  <si>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</si>
  <si>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</si>
  <si>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</si>
  <si>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</si>
  <si>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</si>
  <si>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</si>
  <si>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</si>
  <si>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</si>
  <si>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</si>
  <si>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</si>
  <si>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</si>
  <si>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</si>
  <si>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</si>
  <si>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</si>
  <si>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</si>
  <si>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</si>
  <si>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</si>
  <si>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</si>
  <si>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</si>
  <si>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</si>
  <si>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</si>
  <si>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</si>
  <si>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</si>
  <si>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</si>
  <si>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</si>
  <si>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</si>
  <si>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</si>
  <si>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</si>
  <si>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</si>
  <si>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</si>
  <si>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</si>
  <si>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</si>
  <si>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</si>
  <si>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</si>
  <si>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</si>
  <si>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</si>
  <si>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</si>
  <si>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</si>
  <si>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</si>
  <si>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</si>
  <si>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</si>
  <si>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</si>
  <si>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</si>
  <si>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</si>
  <si>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</si>
  <si>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</si>
  <si>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</si>
  <si>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</si>
  <si>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</si>
  <si>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</si>
  <si>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</si>
  <si>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</si>
  <si>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</si>
  <si>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</si>
  <si>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</si>
  <si>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</si>
  <si>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</si>
  <si>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</si>
  <si>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</si>
  <si>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</si>
  <si>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</si>
  <si>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</si>
  <si>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</si>
  <si>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</si>
  <si>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</si>
  <si>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</si>
  <si>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</si>
  <si>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</si>
  <si>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</si>
  <si>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</si>
  <si>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</si>
  <si>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</si>
  <si>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</si>
  <si>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</si>
  <si>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</si>
  <si>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</si>
  <si>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</si>
  <si>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</si>
  <si>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</si>
  <si>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</si>
  <si>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</si>
  <si>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</si>
  <si>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</si>
  <si>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</si>
  <si>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</si>
  <si>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</si>
  <si>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</si>
  <si>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</si>
  <si>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</si>
  <si>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</si>
  <si>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</si>
  <si>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</si>
  <si>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</si>
  <si>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</si>
  <si>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</si>
  <si>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</si>
  <si>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</si>
  <si>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</si>
  <si>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</si>
  <si>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</si>
  <si>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</si>
  <si>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</si>
  <si>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</si>
  <si>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</si>
  <si>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</si>
  <si>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</si>
  <si>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</si>
  <si>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</si>
  <si>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</si>
  <si>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</si>
  <si>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</si>
  <si>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</si>
  <si>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</si>
  <si>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</si>
  <si>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</si>
  <si>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</si>
  <si>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</si>
  <si>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</si>
  <si>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</si>
  <si>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</si>
  <si>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</si>
  <si>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</si>
  <si>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</si>
  <si>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</si>
  <si>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</si>
  <si>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</si>
  <si>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</si>
  <si>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</si>
  <si>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</si>
  <si>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</si>
  <si>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</si>
  <si>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</si>
  <si>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</si>
  <si>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</si>
  <si>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</si>
  <si>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</si>
  <si>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</si>
  <si>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</si>
  <si>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</si>
  <si>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</si>
  <si>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</si>
  <si>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</si>
  <si>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</si>
  <si>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</si>
  <si>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</si>
  <si>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</si>
  <si>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</si>
  <si>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</si>
  <si>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</si>
  <si>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</si>
  <si>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</si>
  <si>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</si>
  <si>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</si>
  <si>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</si>
  <si>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</si>
  <si>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</si>
  <si>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</si>
  <si>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</si>
  <si>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</si>
  <si>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</si>
  <si>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</si>
  <si>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</si>
  <si>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</si>
  <si>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</si>
  <si>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</si>
  <si>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</si>
  <si>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</si>
  <si>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</si>
  <si>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</si>
  <si>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</si>
  <si>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</si>
  <si>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</si>
  <si>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</si>
  <si>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</si>
  <si>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</si>
  <si>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</si>
  <si>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</si>
  <si>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</si>
  <si>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</si>
  <si>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</si>
  <si>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</si>
  <si>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</si>
  <si>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</si>
  <si>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</si>
  <si>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</si>
  <si>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</si>
  <si>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</si>
  <si>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</si>
  <si>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</si>
  <si>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</si>
  <si>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</si>
  <si>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</si>
  <si>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</si>
  <si>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</si>
  <si>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</si>
  <si>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</si>
  <si>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</si>
  <si>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</si>
  <si>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</si>
  <si>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</si>
  <si>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</si>
  <si>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</si>
  <si>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</si>
  <si>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</si>
  <si>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</si>
  <si>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</si>
  <si>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</si>
  <si>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</si>
  <si>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</si>
  <si>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</si>
  <si>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</si>
  <si>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</si>
  <si>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</si>
  <si>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</si>
  <si>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</si>
  <si>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</si>
  <si>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</si>
  <si>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</si>
  <si>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</si>
  <si>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</si>
  <si>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</si>
  <si>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</si>
  <si>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</si>
  <si>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</si>
  <si>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</si>
  <si>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</si>
  <si>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</si>
  <si>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</si>
  <si>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</si>
  <si>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</si>
  <si>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</si>
  <si>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</si>
  <si>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</si>
  <si>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</si>
  <si>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</si>
  <si>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</si>
  <si>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</si>
  <si>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</si>
  <si>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</si>
  <si>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</si>
  <si>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</si>
  <si>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</si>
  <si>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</si>
  <si>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</si>
  <si>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</si>
  <si>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</si>
  <si>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</si>
  <si>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</si>
  <si>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</si>
  <si>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</si>
  <si>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</si>
  <si>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</si>
  <si>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</si>
  <si>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</si>
  <si>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</si>
  <si>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</si>
  <si>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</si>
  <si>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</si>
  <si>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</si>
  <si>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</si>
  <si>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</si>
  <si>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</si>
  <si>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</si>
  <si>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</si>
  <si>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</si>
  <si>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</si>
  <si>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</si>
  <si>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</si>
  <si>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</si>
  <si>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</si>
  <si>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</si>
  <si>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</si>
  <si>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</si>
  <si>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</si>
  <si>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</si>
  <si>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</si>
  <si>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</si>
  <si>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</si>
  <si>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</si>
  <si>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</si>
  <si>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</si>
  <si>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</si>
  <si>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</si>
  <si>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</si>
  <si>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</si>
  <si>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</si>
  <si>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</si>
  <si>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</si>
  <si>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</si>
  <si>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</si>
  <si>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</si>
  <si>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</si>
  <si>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</si>
  <si>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</si>
  <si>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</si>
  <si>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</si>
  <si>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</si>
  <si>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</si>
  <si>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</si>
  <si>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</si>
  <si>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</si>
  <si>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</si>
  <si>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</si>
  <si>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</si>
  <si>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</si>
  <si>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</si>
  <si>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</si>
  <si>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</si>
  <si>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</si>
  <si>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</si>
  <si>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</si>
  <si>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</si>
  <si>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</si>
  <si>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</si>
  <si>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</si>
  <si>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</si>
  <si>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</si>
  <si>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</si>
  <si>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</si>
  <si>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</si>
  <si>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</si>
  <si>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</si>
  <si>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</si>
  <si>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</si>
  <si>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</si>
  <si>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</si>
  <si>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</si>
  <si>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</si>
  <si>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</si>
  <si>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</si>
  <si>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</si>
  <si>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</si>
  <si>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</si>
  <si>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</si>
  <si>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</si>
  <si>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</si>
  <si>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</si>
  <si>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</si>
  <si>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</si>
  <si>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</si>
  <si>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</si>
  <si>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</si>
  <si>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</si>
  <si>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</si>
  <si>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</si>
  <si>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</si>
  <si>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</si>
  <si>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</si>
  <si>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</si>
  <si>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</si>
  <si>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</si>
  <si>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</si>
  <si>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</si>
  <si>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</si>
  <si>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</si>
  <si>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</si>
  <si>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</si>
  <si>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</si>
  <si>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</si>
  <si>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</si>
  <si>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</si>
  <si>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</si>
  <si>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</si>
  <si>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</si>
  <si>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</si>
  <si>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</si>
  <si>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</si>
  <si>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</si>
  <si>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</si>
  <si>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</si>
  <si>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</si>
  <si>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</si>
  <si>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</si>
  <si>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</si>
  <si>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</si>
  <si>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</si>
  <si>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</si>
  <si>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</si>
  <si>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</si>
  <si>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</si>
  <si>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</si>
  <si>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</si>
  <si>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</si>
  <si>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</si>
  <si>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</si>
  <si>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</si>
  <si>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</si>
  <si>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</si>
  <si>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</si>
  <si>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</si>
  <si>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</si>
  <si>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</si>
  <si>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</si>
  <si>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</si>
  <si>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</si>
  <si>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</si>
  <si>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</si>
  <si>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</si>
  <si>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</si>
  <si>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</si>
  <si>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</si>
  <si>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</si>
  <si>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</si>
  <si>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</si>
  <si>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</si>
  <si>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</si>
  <si>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</si>
  <si>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</si>
  <si>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</si>
  <si>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</si>
  <si>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</si>
  <si>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</si>
  <si>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</si>
  <si>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</si>
  <si>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</si>
  <si>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</si>
  <si>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</si>
  <si>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</si>
  <si>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</si>
  <si>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</si>
  <si>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</si>
  <si>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</si>
  <si>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</si>
  <si>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</si>
  <si>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</si>
  <si>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</si>
  <si>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</si>
  <si>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</si>
  <si>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</si>
  <si>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</si>
  <si>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</si>
  <si>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</si>
  <si>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</si>
  <si>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</si>
  <si>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</si>
  <si>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</si>
  <si>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</si>
  <si>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</si>
  <si>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</si>
  <si>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</si>
  <si>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</si>
  <si>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</si>
  <si>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</si>
  <si>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</si>
  <si>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</si>
  <si>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</si>
  <si>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</si>
  <si>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</si>
  <si>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</si>
  <si>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</si>
  <si>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</si>
  <si>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</si>
  <si>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</si>
  <si>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</si>
  <si>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</si>
  <si>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</si>
  <si>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</si>
  <si>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</si>
  <si>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</si>
  <si>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</si>
  <si>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</si>
  <si>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</si>
  <si>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</si>
  <si>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</si>
  <si>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</si>
  <si>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</si>
  <si>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</si>
  <si>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</si>
  <si>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</si>
  <si>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</si>
  <si>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</si>
  <si>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</si>
  <si>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</si>
  <si>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</si>
  <si>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</si>
  <si>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</si>
  <si>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</si>
  <si>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</si>
  <si>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</si>
  <si>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</si>
  <si>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</si>
  <si>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</si>
  <si>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</si>
  <si>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</si>
  <si>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</si>
  <si>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</si>
  <si>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</si>
  <si>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</si>
  <si>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</si>
  <si>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</si>
  <si>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</si>
  <si>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</si>
  <si>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</si>
  <si>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</si>
  <si>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</si>
  <si>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</si>
  <si>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</si>
  <si>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</si>
  <si>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</si>
  <si>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</si>
  <si>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</si>
  <si>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</si>
  <si>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</si>
  <si>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</si>
  <si>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</si>
  <si>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</si>
  <si>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</si>
  <si>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</si>
  <si>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</si>
  <si>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</si>
  <si>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</si>
  <si>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</si>
  <si>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</si>
  <si>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</si>
  <si>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</si>
  <si>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</si>
  <si>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</si>
  <si>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</si>
  <si>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</si>
  <si>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</si>
  <si>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</si>
  <si>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</si>
  <si>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</si>
  <si>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</si>
  <si>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</si>
  <si>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</si>
  <si>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</si>
  <si>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</si>
  <si>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</si>
  <si>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</si>
  <si>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</si>
  <si>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</si>
  <si>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</si>
  <si>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</si>
  <si>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</si>
  <si>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</si>
  <si>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</si>
  <si>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</si>
  <si>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</si>
  <si>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</si>
  <si>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</si>
  <si>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</si>
  <si>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</si>
  <si>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</si>
  <si>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</si>
  <si>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</si>
  <si>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</si>
  <si>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</si>
  <si>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</si>
  <si>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</si>
  <si>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</si>
  <si>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</si>
  <si>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</si>
  <si>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</si>
  <si>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</si>
  <si>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</si>
  <si>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</si>
  <si>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</si>
  <si>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</si>
  <si>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</si>
  <si>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</si>
  <si>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</si>
  <si>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</si>
  <si>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</si>
  <si>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</si>
  <si>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</si>
  <si>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</si>
  <si>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</si>
  <si>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</si>
  <si>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</si>
  <si>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</si>
  <si>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</si>
  <si>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</si>
  <si>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</si>
  <si>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</si>
  <si>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</si>
  <si>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</si>
  <si>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</si>
  <si>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</si>
  <si>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</si>
  <si>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</si>
  <si>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</si>
  <si>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</si>
  <si>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</si>
  <si>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</si>
  <si>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</si>
  <si>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</si>
  <si>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</si>
  <si>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</si>
  <si>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</si>
  <si>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</si>
  <si>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</si>
  <si>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</si>
  <si>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</si>
  <si>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</si>
  <si>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</si>
  <si>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</si>
  <si>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</si>
  <si>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</si>
  <si>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</si>
  <si>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</si>
  <si>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</si>
  <si>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</si>
  <si>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</si>
  <si>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</si>
  <si>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</si>
  <si>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</si>
  <si>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</si>
  <si>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</si>
  <si>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</si>
  <si>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</si>
  <si>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</si>
  <si>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</si>
  <si>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</si>
  <si>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</si>
  <si>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</si>
  <si>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</si>
  <si>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</si>
  <si>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</si>
  <si>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</si>
  <si>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</si>
  <si>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</si>
  <si>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</si>
  <si>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</si>
  <si>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</si>
  <si>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</si>
  <si>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</si>
  <si>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</si>
  <si>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</si>
  <si>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</si>
  <si>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</si>
  <si>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</si>
  <si>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</si>
  <si>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</si>
  <si>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</si>
  <si>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</si>
  <si>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</si>
  <si>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</si>
  <si>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</si>
  <si>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</si>
  <si>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</si>
  <si>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</si>
  <si>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</si>
  <si>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</si>
  <si>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</si>
  <si>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</si>
  <si>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</si>
  <si>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</si>
  <si>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</si>
  <si>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</si>
  <si>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</si>
  <si>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</si>
  <si>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</si>
  <si>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</si>
  <si>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</si>
  <si>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</si>
  <si>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</si>
  <si>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</si>
  <si>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</si>
  <si>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</si>
  <si>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</si>
  <si>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</si>
  <si>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</si>
  <si>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</si>
  <si>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</si>
  <si>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</si>
  <si>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</si>
  <si>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</si>
  <si>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</si>
  <si>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</si>
  <si>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</si>
  <si>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</si>
  <si>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</si>
  <si>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</si>
  <si>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</si>
  <si>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</si>
  <si>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</si>
  <si>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</si>
  <si>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</si>
  <si>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</si>
  <si>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</si>
  <si>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</si>
  <si>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</si>
  <si>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</si>
  <si>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</si>
  <si>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</si>
  <si>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</si>
  <si>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</si>
  <si>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</si>
  <si>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</si>
  <si>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</si>
  <si>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</si>
  <si>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</si>
  <si>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</si>
  <si>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</si>
  <si>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</si>
  <si>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</si>
  <si>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</si>
  <si>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</si>
  <si>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</si>
  <si>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</si>
  <si>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</si>
  <si>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</si>
  <si>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</si>
  <si>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</si>
  <si>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</si>
  <si>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</si>
  <si>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</si>
  <si>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</si>
  <si>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</si>
  <si>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</si>
  <si>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</si>
  <si>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</si>
  <si>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</si>
  <si>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</si>
  <si>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</si>
  <si>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</si>
  <si>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</si>
  <si>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</si>
  <si>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</si>
  <si>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</si>
  <si>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</si>
  <si>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</si>
  <si>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</si>
  <si>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</si>
  <si>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</si>
  <si>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</si>
  <si>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</si>
  <si>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</si>
  <si>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</si>
  <si>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</si>
  <si>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</si>
  <si>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</si>
  <si>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</si>
  <si>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</si>
  <si>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</si>
  <si>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</si>
  <si>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</si>
  <si>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</si>
  <si>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</si>
  <si>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</si>
  <si>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</si>
  <si>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</si>
  <si>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</si>
  <si>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</si>
  <si>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</si>
  <si>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</si>
  <si>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</si>
  <si>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</si>
  <si>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</si>
  <si>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</si>
  <si>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</si>
  <si>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</si>
  <si>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</si>
  <si>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</si>
  <si>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</si>
  <si>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</si>
  <si>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</si>
  <si>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</si>
  <si>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</si>
  <si>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</si>
  <si>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</si>
  <si>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</si>
  <si>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</si>
  <si>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</si>
  <si>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</si>
  <si>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</si>
  <si>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</si>
  <si>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</si>
  <si>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</si>
  <si>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</si>
  <si>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</si>
  <si>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</si>
  <si>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</si>
  <si>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</si>
  <si>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</si>
  <si>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</si>
  <si>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</si>
  <si>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</si>
  <si>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</si>
  <si>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</si>
  <si>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</si>
  <si>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</si>
  <si>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</si>
  <si>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</si>
  <si>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</si>
  <si>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</si>
  <si>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</si>
  <si>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</si>
  <si>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</si>
  <si>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</si>
  <si>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</si>
  <si>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</si>
  <si>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</si>
  <si>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</si>
  <si>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</si>
  <si>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</si>
  <si>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</si>
  <si>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</si>
  <si>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</si>
  <si>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</si>
  <si>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</si>
  <si>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</si>
  <si>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</si>
  <si>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</si>
  <si>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</si>
  <si>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</si>
  <si>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</si>
  <si>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</si>
  <si>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</si>
  <si>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</si>
  <si>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</si>
  <si>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</si>
  <si>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</si>
  <si>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</si>
  <si>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</si>
  <si>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</si>
  <si>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</si>
  <si>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</si>
  <si>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</si>
  <si>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</si>
  <si>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</si>
  <si>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</si>
  <si>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</si>
  <si>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</si>
  <si>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</si>
  <si>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</si>
  <si>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</si>
  <si>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</si>
  <si>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</si>
  <si>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</si>
  <si>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</si>
  <si>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</si>
  <si>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</si>
  <si>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</si>
  <si>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</si>
  <si>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</si>
  <si>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</si>
  <si>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</si>
  <si>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</si>
  <si>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</si>
  <si>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</si>
  <si>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</si>
  <si>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</si>
  <si>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</si>
  <si>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</si>
  <si>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</si>
  <si>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</si>
  <si>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</si>
  <si>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</si>
  <si>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</si>
  <si>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</si>
  <si>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</si>
  <si>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</si>
  <si>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</si>
  <si>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</si>
  <si>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</si>
  <si>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</si>
  <si>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</si>
  <si>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</si>
  <si>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</si>
  <si>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</si>
  <si>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</si>
  <si>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</si>
  <si>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</si>
  <si>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</si>
  <si>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</si>
  <si>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</si>
  <si>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</si>
  <si>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</si>
  <si>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</si>
  <si>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</si>
  <si>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</si>
  <si>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</si>
  <si>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</si>
  <si>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</si>
  <si>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</si>
  <si>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</si>
  <si>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</si>
  <si>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</si>
  <si>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</si>
  <si>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</si>
  <si>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</si>
  <si>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</si>
  <si>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</si>
  <si>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</si>
  <si>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</si>
  <si>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</si>
  <si>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</si>
  <si>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</si>
  <si>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</si>
  <si>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</si>
  <si>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</si>
  <si>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</si>
  <si>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</si>
  <si>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</si>
  <si>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</si>
  <si>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</si>
  <si>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</si>
  <si>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</si>
  <si>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</si>
  <si>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</si>
  <si>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</si>
  <si>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</si>
  <si>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</si>
  <si>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</si>
  <si>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</si>
  <si>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</si>
  <si>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</si>
  <si>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</si>
  <si>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</si>
  <si>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</si>
  <si>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</si>
  <si>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</si>
  <si>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</si>
  <si>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</si>
  <si>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</si>
  <si>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</si>
  <si>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</si>
  <si>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</si>
  <si>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</si>
  <si>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</si>
  <si>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</si>
  <si>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</si>
  <si>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</si>
  <si>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</si>
  <si>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</si>
  <si>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</si>
  <si>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</si>
  <si>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</si>
  <si>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</si>
  <si>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</si>
  <si>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</si>
  <si>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</si>
  <si>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</si>
  <si>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</si>
  <si>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</si>
  <si>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</si>
  <si>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</si>
  <si>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</si>
  <si>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</si>
  <si>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</si>
  <si>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</si>
  <si>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</si>
  <si>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</si>
  <si>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</si>
  <si>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</si>
  <si>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</si>
  <si>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</si>
  <si>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</si>
  <si>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</si>
  <si>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</si>
  <si>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</si>
  <si>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</si>
  <si>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</si>
  <si>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</si>
  <si>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</si>
  <si>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</si>
  <si>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</si>
  <si>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</si>
  <si>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</si>
  <si>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</si>
  <si>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</si>
  <si>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</si>
  <si>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</si>
  <si>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</si>
  <si>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</si>
  <si>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</si>
  <si>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</si>
  <si>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</si>
  <si>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</si>
  <si>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</si>
  <si>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</si>
  <si>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</si>
  <si>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</si>
  <si>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</si>
  <si>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</si>
  <si>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</si>
  <si>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</si>
  <si>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</si>
  <si>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</si>
  <si>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</si>
  <si>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</si>
  <si>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</si>
  <si>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</si>
  <si>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</si>
  <si>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</si>
  <si>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</si>
  <si>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</si>
  <si>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</si>
  <si>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</si>
  <si>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</si>
  <si>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</si>
  <si>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</si>
  <si>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</si>
  <si>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</si>
  <si>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</si>
  <si>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</si>
  <si>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</si>
  <si>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</si>
  <si>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</si>
  <si>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</si>
  <si>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</si>
  <si>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</si>
  <si>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</si>
  <si>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</si>
  <si>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</si>
  <si>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</si>
  <si>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</si>
  <si>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</si>
  <si>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</si>
  <si>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</si>
  <si>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</si>
  <si>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</si>
  <si>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</si>
  <si>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</si>
  <si>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</si>
  <si>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</si>
  <si>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</si>
  <si>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</si>
  <si>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</si>
  <si>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</si>
  <si>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</si>
  <si>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</si>
  <si>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</si>
  <si>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</si>
  <si>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</si>
  <si>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</si>
  <si>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</si>
  <si>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</si>
  <si>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</si>
  <si>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</si>
  <si>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</si>
  <si>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</si>
  <si>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</si>
  <si>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</si>
  <si>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</si>
  <si>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</si>
  <si>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</si>
  <si>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</si>
  <si>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</si>
  <si>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</si>
  <si>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</si>
  <si>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</si>
  <si>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</si>
  <si>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</si>
  <si>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</si>
  <si>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</si>
  <si>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</si>
  <si>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</si>
  <si>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</si>
  <si>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</si>
  <si>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</si>
  <si>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</si>
  <si>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</si>
  <si>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</si>
  <si>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</si>
  <si>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</si>
  <si>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</si>
  <si>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</si>
  <si>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</si>
  <si>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</si>
  <si>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</si>
  <si>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</si>
  <si>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</si>
  <si>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</si>
  <si>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</si>
  <si>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</si>
  <si>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</si>
  <si>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</si>
  <si>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</si>
  <si>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</si>
  <si>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</si>
  <si>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</si>
  <si>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</si>
  <si>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</si>
  <si>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</si>
  <si>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</si>
  <si>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</si>
  <si>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</si>
  <si>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</si>
  <si>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</si>
  <si>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</si>
  <si>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</si>
  <si>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</si>
  <si>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</si>
  <si>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</si>
  <si>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</si>
  <si>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</si>
  <si>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</si>
  <si>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</si>
  <si>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</si>
  <si>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</si>
  <si>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</si>
  <si>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</si>
  <si>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</si>
  <si>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</si>
  <si>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</si>
  <si>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</si>
  <si>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</si>
  <si>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</si>
  <si>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</si>
  <si>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</si>
  <si>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</si>
  <si>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</si>
  <si>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</si>
  <si>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</si>
  <si>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</si>
  <si>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</si>
  <si>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</si>
  <si>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</si>
  <si>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</si>
  <si>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</si>
  <si>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</si>
  <si>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</si>
  <si>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</si>
  <si>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</si>
  <si>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</si>
  <si>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</si>
  <si>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</si>
  <si>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</si>
  <si>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</si>
  <si>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</si>
  <si>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</si>
  <si>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</si>
  <si>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</si>
  <si>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</si>
  <si>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</si>
  <si>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</si>
  <si>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</si>
  <si>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</si>
  <si>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</si>
  <si>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</si>
  <si>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</si>
  <si>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</si>
  <si>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</si>
  <si>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</si>
  <si>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</si>
  <si>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</si>
  <si>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</si>
  <si>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</si>
  <si>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</si>
  <si>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</si>
  <si>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</si>
  <si>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</si>
  <si>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</si>
  <si>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</si>
  <si>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</si>
  <si>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</si>
  <si>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</si>
  <si>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</si>
  <si>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</si>
  <si>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</si>
  <si>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</si>
  <si>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</si>
  <si>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</si>
  <si>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</si>
  <si>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</si>
  <si>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</si>
  <si>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</si>
  <si>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</si>
  <si>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</si>
  <si>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</si>
  <si>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</si>
  <si>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</si>
  <si>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</si>
  <si>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</si>
  <si>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</si>
  <si>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</si>
  <si>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</si>
  <si>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</si>
  <si>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</si>
  <si>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</si>
  <si>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</si>
  <si>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</si>
  <si>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</si>
  <si>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</si>
  <si>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</si>
  <si>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</si>
  <si>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</si>
  <si>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</si>
  <si>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</si>
  <si>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</si>
  <si>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</si>
  <si>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</si>
  <si>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</si>
  <si>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</si>
  <si>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</si>
  <si>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</si>
  <si>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</si>
  <si>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</si>
  <si>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</si>
  <si>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</si>
  <si>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</si>
  <si>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</si>
  <si>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</si>
  <si>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</si>
  <si>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</si>
  <si>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</si>
  <si>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</si>
  <si>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</si>
  <si>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</si>
  <si>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</si>
  <si>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</si>
  <si>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</si>
  <si>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</si>
  <si>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</si>
  <si>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</si>
  <si>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</si>
  <si>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</si>
  <si>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</si>
  <si>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</si>
  <si>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</si>
  <si>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</si>
  <si>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</si>
  <si>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</si>
  <si>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</si>
  <si>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</si>
  <si>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</si>
  <si>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</si>
  <si>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</si>
  <si>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</si>
  <si>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</si>
  <si>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</si>
  <si>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</si>
  <si>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</si>
  <si>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</si>
  <si>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</si>
  <si>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</si>
  <si>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</si>
  <si>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</si>
  <si>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</si>
  <si>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</si>
  <si>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</si>
  <si>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</si>
  <si>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</si>
  <si>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</si>
  <si>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</si>
  <si>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</si>
  <si>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</si>
  <si>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</si>
  <si>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</si>
  <si>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</si>
  <si>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</si>
  <si>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</si>
  <si>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</si>
  <si>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</si>
  <si>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</si>
  <si>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</si>
  <si>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</si>
  <si>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</si>
  <si>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</si>
  <si>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</si>
  <si>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</si>
  <si>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</si>
  <si>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</si>
  <si>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</si>
  <si>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</si>
  <si>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</si>
  <si>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</si>
  <si>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</si>
  <si>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</si>
  <si>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</si>
  <si>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</si>
  <si>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</si>
  <si>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</si>
  <si>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</si>
  <si>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</si>
  <si>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</si>
  <si>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</si>
  <si>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</si>
  <si>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</si>
  <si>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</si>
  <si>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</si>
  <si>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</si>
  <si>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</si>
  <si>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</si>
  <si>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</si>
  <si>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</si>
  <si>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</si>
  <si>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</si>
  <si>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</si>
  <si>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</si>
  <si>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</si>
  <si>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</si>
  <si>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</si>
  <si>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</si>
  <si>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</si>
  <si>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</si>
  <si>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</si>
  <si>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</si>
  <si>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</si>
  <si>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</si>
  <si>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</si>
  <si>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</si>
  <si>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</si>
  <si>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</si>
  <si>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</si>
  <si>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</si>
  <si>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</si>
  <si>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</si>
  <si>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</si>
  <si>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</si>
  <si>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</si>
  <si>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</si>
  <si>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</si>
  <si>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</si>
  <si>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</si>
  <si>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</si>
  <si>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</si>
  <si>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</si>
  <si>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</si>
  <si>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</si>
  <si>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</si>
  <si>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</si>
  <si>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</si>
  <si>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</si>
  <si>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</si>
  <si>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</si>
  <si>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</si>
  <si>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</si>
  <si>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</si>
  <si>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</si>
  <si>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</si>
  <si>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</si>
  <si>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</si>
  <si>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</si>
  <si>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</si>
  <si>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</si>
  <si>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</si>
  <si>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</si>
  <si>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</si>
  <si>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</si>
  <si>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</si>
  <si>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</si>
  <si>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</si>
  <si>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</si>
  <si>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</si>
  <si>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</si>
  <si>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</si>
  <si>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</si>
  <si>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</si>
  <si>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</si>
  <si>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</si>
  <si>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</si>
  <si>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</si>
  <si>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</si>
  <si>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</si>
  <si>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</si>
  <si>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</si>
  <si>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</si>
  <si>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</si>
  <si>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</si>
  <si>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</si>
  <si>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</si>
  <si>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</si>
  <si>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</si>
  <si>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</si>
  <si>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</si>
  <si>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</si>
  <si>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</si>
  <si>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</si>
  <si>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</si>
  <si>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</si>
  <si>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</si>
  <si>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</si>
  <si>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</si>
  <si>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</si>
  <si>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</si>
  <si>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</si>
  <si>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</si>
  <si>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</si>
  <si>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</si>
  <si>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</si>
  <si>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</si>
  <si>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</si>
  <si>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</si>
  <si>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</si>
  <si>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</si>
  <si>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</si>
  <si>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</si>
  <si>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</si>
  <si>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</si>
  <si>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</si>
  <si>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</si>
  <si>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</si>
  <si>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</si>
  <si>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</si>
  <si>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</si>
  <si>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</si>
  <si>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</si>
  <si>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</si>
  <si>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</si>
  <si>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</si>
  <si>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</si>
  <si>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</si>
  <si>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</si>
  <si>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</si>
  <si>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</si>
  <si>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</si>
  <si>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</si>
  <si>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</si>
  <si>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</si>
  <si>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</si>
  <si>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</si>
  <si>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</si>
  <si>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</si>
  <si>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</si>
  <si>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</si>
  <si>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</si>
  <si>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</si>
  <si>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</si>
  <si>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</si>
  <si>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</si>
  <si>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</si>
  <si>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</si>
  <si>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</si>
  <si>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</si>
  <si>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</si>
  <si>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</si>
  <si>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</si>
  <si>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</si>
  <si>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</si>
  <si>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</si>
  <si>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</si>
  <si>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</si>
  <si>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</si>
  <si>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</si>
  <si>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</si>
  <si>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</si>
  <si>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</si>
  <si>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</si>
  <si>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</si>
  <si>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</si>
  <si>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</si>
  <si>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</si>
  <si>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</si>
  <si>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</si>
  <si>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</si>
  <si>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</si>
  <si>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</si>
  <si>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</si>
  <si>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</si>
  <si>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</si>
  <si>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</si>
  <si>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</si>
  <si>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</si>
  <si>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</si>
  <si>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</si>
  <si>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</si>
  <si>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</si>
  <si>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</si>
  <si>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</si>
  <si>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</si>
  <si>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</si>
  <si>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</si>
  <si>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</si>
  <si>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</si>
  <si>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</si>
  <si>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</si>
  <si>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</si>
  <si>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</si>
  <si>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</si>
  <si>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</si>
  <si>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</si>
  <si>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</si>
  <si>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</si>
  <si>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</si>
  <si>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</si>
  <si>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</si>
  <si>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</si>
  <si>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</si>
  <si>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</si>
  <si>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</si>
  <si>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</si>
  <si>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</si>
  <si>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</si>
  <si>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</si>
  <si>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</si>
  <si>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</si>
  <si>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</si>
  <si>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</si>
  <si>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</si>
  <si>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</si>
  <si>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</si>
  <si>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</si>
  <si>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</si>
  <si>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</si>
  <si>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</si>
  <si>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</si>
  <si>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</si>
  <si>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</si>
  <si>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</si>
  <si>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</si>
  <si>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</si>
  <si>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</si>
  <si>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</si>
  <si>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</si>
  <si>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</si>
  <si>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</si>
  <si>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</si>
  <si>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</si>
  <si>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</si>
  <si>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</si>
  <si>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</si>
  <si>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</si>
  <si>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</si>
  <si>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</si>
  <si>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</si>
  <si>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</si>
  <si>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</si>
  <si>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</si>
  <si>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</si>
  <si>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</si>
  <si>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</si>
  <si>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</si>
  <si>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</si>
  <si>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</si>
  <si>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</si>
  <si>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</si>
  <si>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</si>
  <si>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</si>
  <si>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</si>
  <si>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</si>
  <si>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</si>
  <si>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</si>
  <si>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</si>
  <si>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</si>
  <si>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</si>
  <si>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</si>
  <si>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</si>
  <si>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</si>
  <si>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</si>
  <si>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</si>
  <si>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</si>
  <si>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</si>
  <si>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</si>
  <si>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</si>
  <si>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</si>
  <si>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</si>
  <si>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</si>
  <si>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</si>
  <si>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</si>
  <si>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</si>
  <si>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</si>
  <si>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</si>
  <si>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</si>
  <si>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</si>
  <si>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</si>
  <si>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</si>
  <si>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</si>
  <si>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</si>
  <si>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</si>
  <si>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</si>
  <si>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</si>
  <si>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</si>
  <si>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</si>
  <si>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</si>
  <si>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</si>
  <si>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</si>
  <si>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</si>
  <si>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</si>
  <si>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</si>
  <si>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</si>
  <si>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</si>
  <si>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</si>
  <si>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</si>
  <si>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</si>
  <si>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</si>
  <si>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</si>
  <si>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</si>
  <si>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</si>
  <si>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</si>
  <si>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</si>
  <si>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</si>
  <si>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</si>
  <si>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</si>
  <si>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</si>
  <si>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</si>
  <si>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</si>
  <si>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</si>
  <si>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</si>
  <si>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</si>
  <si>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</si>
  <si>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</si>
  <si>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</si>
  <si>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</si>
  <si>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</si>
  <si>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</si>
  <si>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</si>
  <si>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</si>
  <si>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</si>
  <si>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</si>
  <si>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</si>
  <si>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</si>
  <si>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</si>
  <si>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</si>
  <si>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</si>
  <si>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</si>
  <si>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</si>
  <si>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</si>
  <si>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</si>
  <si>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</si>
  <si>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</si>
  <si>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</si>
  <si>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</si>
  <si>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</si>
  <si>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</si>
  <si>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</si>
  <si>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</si>
  <si>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</si>
  <si>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</si>
  <si>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</si>
  <si>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</si>
  <si>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</si>
  <si>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</si>
  <si>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</si>
  <si>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</si>
  <si>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</si>
  <si>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</si>
  <si>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</si>
  <si>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</si>
  <si>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</si>
  <si>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</si>
  <si>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</si>
  <si>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</si>
  <si>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</si>
  <si>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</si>
  <si>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</si>
  <si>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</si>
  <si>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</si>
  <si>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</si>
  <si>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</si>
  <si>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</si>
  <si>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</si>
  <si>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</si>
  <si>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</si>
  <si>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</si>
  <si>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</si>
  <si>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</si>
  <si>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</si>
  <si>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</si>
  <si>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</si>
  <si>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</si>
  <si>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</si>
  <si>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</si>
  <si>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</si>
  <si>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</si>
  <si>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</si>
  <si>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</si>
  <si>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</si>
  <si>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</si>
  <si>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</si>
  <si>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</si>
  <si>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</si>
  <si>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</si>
  <si>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</si>
  <si>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</si>
  <si>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</si>
  <si>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</si>
  <si>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</si>
  <si>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</si>
  <si>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</si>
  <si>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</si>
  <si>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</si>
  <si>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</si>
  <si>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</si>
  <si>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</si>
  <si>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</si>
  <si>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</si>
  <si>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</si>
  <si>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</si>
  <si>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</si>
  <si>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</si>
  <si>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</si>
  <si>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</si>
  <si>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</si>
  <si>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</si>
  <si>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</si>
  <si>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</si>
  <si>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</si>
  <si>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</si>
  <si>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</si>
  <si>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</si>
  <si>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</si>
  <si>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</si>
  <si>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</si>
  <si>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</si>
  <si>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</si>
  <si>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</si>
  <si>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</si>
  <si>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</si>
  <si>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</si>
  <si>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</si>
  <si>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</si>
  <si>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</si>
  <si>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</si>
  <si>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</si>
  <si>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</si>
  <si>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</si>
  <si>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</si>
  <si>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</si>
  <si>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</si>
  <si>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</si>
  <si>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</si>
  <si>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</si>
  <si>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</si>
  <si>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</si>
  <si>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</si>
  <si>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</si>
  <si>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</si>
  <si>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</si>
  <si>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</si>
  <si>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</si>
  <si>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</si>
  <si>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</si>
  <si>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</si>
  <si>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</si>
  <si>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</si>
  <si>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</si>
  <si>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</si>
  <si>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</si>
  <si>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</si>
  <si>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</si>
  <si>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</si>
  <si>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</si>
  <si>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</si>
  <si>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</si>
  <si>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</si>
  <si>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</si>
  <si>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</si>
  <si>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</si>
  <si>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</si>
  <si>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</si>
  <si>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</si>
  <si>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</si>
  <si>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</si>
  <si>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</si>
  <si>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</si>
  <si>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</si>
  <si>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</si>
  <si>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</si>
  <si>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</si>
  <si>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</si>
  <si>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</si>
  <si>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</si>
  <si>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</si>
  <si>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</si>
  <si>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</si>
  <si>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</si>
  <si>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</si>
  <si>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</si>
  <si>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</si>
  <si>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</si>
  <si>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</si>
  <si>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</si>
  <si>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</si>
  <si>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</si>
  <si>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</si>
  <si>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</si>
  <si>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</si>
  <si>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</si>
  <si>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</si>
  <si>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</si>
  <si>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</si>
  <si>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</si>
  <si>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</si>
  <si>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</si>
  <si>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</si>
  <si>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</si>
  <si>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</si>
  <si>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</si>
  <si>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</si>
  <si>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</si>
  <si>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</si>
  <si>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</si>
  <si>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</si>
  <si>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</si>
  <si>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</si>
  <si>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</si>
  <si>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</si>
  <si>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</si>
  <si>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</si>
  <si>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</si>
  <si>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</si>
  <si>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</si>
  <si>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</si>
  <si>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</si>
  <si>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</si>
  <si>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</si>
  <si>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</si>
  <si>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</si>
  <si>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</si>
  <si>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</si>
  <si>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</si>
  <si>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</si>
  <si>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</si>
  <si>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</si>
  <si>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</si>
  <si>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</si>
  <si>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</si>
  <si>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</si>
  <si>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</si>
  <si>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</si>
  <si>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</si>
  <si>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</si>
  <si>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</si>
  <si>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</si>
  <si>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</si>
  <si>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</si>
  <si>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</si>
  <si>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</si>
  <si>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</si>
  <si>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</si>
  <si>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</si>
  <si>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</si>
  <si>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</si>
  <si>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</si>
  <si>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</si>
  <si>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</si>
  <si>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</si>
  <si>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</si>
  <si>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</si>
  <si>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</si>
  <si>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</si>
  <si>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</si>
  <si>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</si>
  <si>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</si>
  <si>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</si>
  <si>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</si>
  <si>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</si>
  <si>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</si>
  <si>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</si>
  <si>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</si>
  <si>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</si>
  <si>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</si>
  <si>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</si>
  <si>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</si>
  <si>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</si>
  <si>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</si>
  <si>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</si>
  <si>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</si>
  <si>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</si>
  <si>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</si>
  <si>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</si>
  <si>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</si>
  <si>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</si>
  <si>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</si>
  <si>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</si>
  <si>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</si>
  <si>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</si>
  <si>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</si>
  <si>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</si>
  <si>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</si>
  <si>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</si>
  <si>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</si>
  <si>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</si>
  <si>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</si>
  <si>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</si>
  <si>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</si>
  <si>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</si>
  <si>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</si>
  <si>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</si>
  <si>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</si>
  <si>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</si>
  <si>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</si>
  <si>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</si>
  <si>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</si>
  <si>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</si>
  <si>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</si>
  <si>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</si>
  <si>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</si>
  <si>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</si>
  <si>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</si>
  <si>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</si>
  <si>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</si>
  <si>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</si>
  <si>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</si>
  <si>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</si>
  <si>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</si>
  <si>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</si>
  <si>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</si>
  <si>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</si>
  <si>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</si>
  <si>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</si>
  <si>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</si>
  <si>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</si>
  <si>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</si>
  <si>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</si>
  <si>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</si>
  <si>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</si>
  <si>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</si>
  <si>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</si>
  <si>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</si>
  <si>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</si>
  <si>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</si>
  <si>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</si>
  <si>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</si>
  <si>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</si>
  <si>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</si>
  <si>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</si>
  <si>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</si>
  <si>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</si>
  <si>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</si>
  <si>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</si>
  <si>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</si>
  <si>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</si>
  <si>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</si>
  <si>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</si>
  <si>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</si>
  <si>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</si>
  <si>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</si>
  <si>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</si>
  <si>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</si>
  <si>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</si>
  <si>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</si>
  <si>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</si>
  <si>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</si>
  <si>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</si>
  <si>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</si>
  <si>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</si>
  <si>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</si>
  <si>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</si>
  <si>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</si>
  <si>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</si>
  <si>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</si>
  <si>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</si>
  <si>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</si>
  <si>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</si>
  <si>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</si>
  <si>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</si>
  <si>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</si>
  <si>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</si>
  <si>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</si>
  <si>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</si>
  <si>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</si>
  <si>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</si>
  <si>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</si>
  <si>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</si>
  <si>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</si>
  <si>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</si>
  <si>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</si>
  <si>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</si>
  <si>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</si>
  <si>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</si>
  <si>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</si>
  <si>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</si>
  <si>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</si>
  <si>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</si>
  <si>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</si>
  <si>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</si>
  <si>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</si>
  <si>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</si>
  <si>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</si>
  <si>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</si>
  <si>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</si>
  <si>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</si>
  <si>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</si>
  <si>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</si>
  <si>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</si>
  <si>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</si>
  <si>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</si>
  <si>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</si>
  <si>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</si>
  <si>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</si>
  <si>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</si>
  <si>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</si>
  <si>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</si>
  <si>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</si>
  <si>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</si>
  <si>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</si>
  <si>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</si>
  <si>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</si>
  <si>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</si>
  <si>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</si>
  <si>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</si>
  <si>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</si>
  <si>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</si>
  <si>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</si>
  <si>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</si>
  <si>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</si>
  <si>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</si>
  <si>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</si>
  <si>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</si>
  <si>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</si>
  <si>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</si>
  <si>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</si>
  <si>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</si>
  <si>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</si>
  <si>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</si>
  <si>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</si>
  <si>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</si>
  <si>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</si>
  <si>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</si>
  <si>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</si>
  <si>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</si>
  <si>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</si>
  <si>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</si>
  <si>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</si>
  <si>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</si>
  <si>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</si>
  <si>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</si>
  <si>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</si>
  <si>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</si>
  <si>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</si>
  <si>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</si>
  <si>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</si>
  <si>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</si>
  <si>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</si>
  <si>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</si>
  <si>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</si>
  <si>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</si>
  <si>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</si>
  <si>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</si>
  <si>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</si>
  <si>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</si>
  <si>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</si>
  <si>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</si>
  <si>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</si>
  <si>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</si>
  <si>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</si>
  <si>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</si>
  <si>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</si>
  <si>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</si>
  <si>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</si>
  <si>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</si>
  <si>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</si>
  <si>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</si>
  <si>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</si>
  <si>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</si>
  <si>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</si>
  <si>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</si>
  <si>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</si>
  <si>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</si>
  <si>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</si>
  <si>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</si>
  <si>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</si>
  <si>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</si>
  <si>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</si>
  <si>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</si>
  <si>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</si>
  <si>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</si>
  <si>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</si>
  <si>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</si>
  <si>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</si>
  <si>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</si>
  <si>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</si>
  <si>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</si>
  <si>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</si>
  <si>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</si>
  <si>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</si>
  <si>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</si>
  <si>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</si>
  <si>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</si>
  <si>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</si>
  <si>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</si>
  <si>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</si>
  <si>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</si>
  <si>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</si>
  <si>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</si>
  <si>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</si>
  <si>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</si>
  <si>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</si>
  <si>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</si>
  <si>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</si>
  <si>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</si>
  <si>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</si>
  <si>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</si>
  <si>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</si>
  <si>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</si>
  <si>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</si>
  <si>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</si>
  <si>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</si>
  <si>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</si>
  <si>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</si>
  <si>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</si>
  <si>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</si>
  <si>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</si>
  <si>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</si>
  <si>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</si>
  <si>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</si>
  <si>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</si>
  <si>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</si>
  <si>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</si>
  <si>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</si>
  <si>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</si>
  <si>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</si>
  <si>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</si>
  <si>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</si>
  <si>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</si>
  <si>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</si>
  <si>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</si>
  <si>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</si>
  <si>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</si>
  <si>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</si>
  <si>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</si>
  <si>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</si>
  <si>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</si>
  <si>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</si>
  <si>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</si>
  <si>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</si>
  <si>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</si>
  <si>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</si>
  <si>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</si>
  <si>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</si>
  <si>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</si>
  <si>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</si>
  <si>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</si>
  <si>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</si>
  <si>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</si>
  <si>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</si>
  <si>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</si>
  <si>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</si>
  <si>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</si>
  <si>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</si>
  <si>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</si>
  <si>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</si>
  <si>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</si>
  <si>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</si>
  <si>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</si>
  <si>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</si>
  <si>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</si>
  <si>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</si>
  <si>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</si>
  <si>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</si>
  <si>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</si>
  <si>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</si>
  <si>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</si>
  <si>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</si>
  <si>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</si>
  <si>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</si>
  <si>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</si>
  <si>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</si>
  <si>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</si>
  <si>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</si>
  <si>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</si>
  <si>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</si>
  <si>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</si>
  <si>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</si>
  <si>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</si>
  <si>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</si>
  <si>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</si>
  <si>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</si>
  <si>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</si>
  <si>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</si>
  <si>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</si>
  <si>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</si>
  <si>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</si>
  <si>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</si>
  <si>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</si>
  <si>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</si>
  <si>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</si>
  <si>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</si>
  <si>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</si>
  <si>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</si>
  <si>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</si>
  <si>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</si>
  <si>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</si>
  <si>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</si>
  <si>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</si>
  <si>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</si>
  <si>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</si>
  <si>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</si>
  <si>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</si>
  <si>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</si>
  <si>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</si>
  <si>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</si>
  <si>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</si>
  <si>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</si>
  <si>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</si>
  <si>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</si>
  <si>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</si>
  <si>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</si>
  <si>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</si>
  <si>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</si>
  <si>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</si>
  <si>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</si>
  <si>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</si>
  <si>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</si>
  <si>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</si>
  <si>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</si>
  <si>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</si>
  <si>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</si>
  <si>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</si>
  <si>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</si>
  <si>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</si>
  <si>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</si>
  <si>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</si>
  <si>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</si>
  <si>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</si>
  <si>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</si>
  <si>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</si>
  <si>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</si>
  <si>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</si>
  <si>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</si>
  <si>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</si>
  <si>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</si>
  <si>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</si>
  <si>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</si>
  <si>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</si>
  <si>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</si>
  <si>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</si>
  <si>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</si>
  <si>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</si>
  <si>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</si>
  <si>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</si>
  <si>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</si>
  <si>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</si>
  <si>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</si>
  <si>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</si>
  <si>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</si>
  <si>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</si>
  <si>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</si>
  <si>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</si>
  <si>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</si>
  <si>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</si>
  <si>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</si>
  <si>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</si>
  <si>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</si>
  <si>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</si>
  <si>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</si>
  <si>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</si>
  <si>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</si>
  <si>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</si>
  <si>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</si>
  <si>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</si>
  <si>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</si>
  <si>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</si>
  <si>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</si>
  <si>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</si>
  <si>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</si>
  <si>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</si>
  <si>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</si>
  <si>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</si>
  <si>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</si>
  <si>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</si>
  <si>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</si>
  <si>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</si>
  <si>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</si>
  <si>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</si>
  <si>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</si>
  <si>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</si>
  <si>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</si>
  <si>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</si>
  <si>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</si>
  <si>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</si>
  <si>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</si>
  <si>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</si>
  <si>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</si>
  <si>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</si>
  <si>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</si>
  <si>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</si>
  <si>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</si>
  <si>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</si>
  <si>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</si>
  <si>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</si>
  <si>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</si>
  <si>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</si>
  <si>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</si>
  <si>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</si>
  <si>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</si>
  <si>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</si>
  <si>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</si>
  <si>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</si>
  <si>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</si>
  <si>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</si>
  <si>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</si>
  <si>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</si>
  <si>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</si>
  <si>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</si>
  <si>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</si>
  <si>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</si>
  <si>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</si>
  <si>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</si>
  <si>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</si>
  <si>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</si>
  <si>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</si>
  <si>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</si>
  <si>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</si>
  <si>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</si>
  <si>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</si>
  <si>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</si>
  <si>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</si>
  <si>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</si>
  <si>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</si>
  <si>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</si>
  <si>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</si>
  <si>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</si>
  <si>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</si>
  <si>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</si>
  <si>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</si>
  <si>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</si>
  <si>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</si>
  <si>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</si>
  <si>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</si>
  <si>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</si>
  <si>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</si>
  <si>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</si>
  <si>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</si>
  <si>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</si>
  <si>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</si>
  <si>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</si>
  <si>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</si>
  <si>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</si>
  <si>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</si>
  <si>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</si>
  <si>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</si>
  <si>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</si>
  <si>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</si>
  <si>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</si>
  <si>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</si>
  <si>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</si>
  <si>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</si>
  <si>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</si>
  <si>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</si>
  <si>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</si>
  <si>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</si>
  <si>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</si>
  <si>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</si>
  <si>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</si>
  <si>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</si>
  <si>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</si>
  <si>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</si>
  <si>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</si>
  <si>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</si>
  <si>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</si>
  <si>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</si>
  <si>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</si>
  <si>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</si>
  <si>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</si>
  <si>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</si>
  <si>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</si>
  <si>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</si>
  <si>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</si>
  <si>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</si>
  <si>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</si>
  <si>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</si>
  <si>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</si>
  <si>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</si>
  <si>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</si>
  <si>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</si>
  <si>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</si>
  <si>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</si>
  <si>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</si>
  <si>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</si>
  <si>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</si>
  <si>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</si>
  <si>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</si>
  <si>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</si>
  <si>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</si>
  <si>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</si>
  <si>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</si>
  <si>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</si>
  <si>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</si>
  <si>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</si>
  <si>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</si>
  <si>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</si>
  <si>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</si>
  <si>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</si>
  <si>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</si>
  <si>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</si>
  <si>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</si>
  <si>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</si>
  <si>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</si>
  <si>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</si>
  <si>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</si>
  <si>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</si>
  <si>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</si>
  <si>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</si>
  <si>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</si>
  <si>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</si>
  <si>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</si>
  <si>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</si>
  <si>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</si>
  <si>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</si>
  <si>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</si>
  <si>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</si>
  <si>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</si>
  <si>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</si>
  <si>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</si>
  <si>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</si>
  <si>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</si>
  <si>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</si>
  <si>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</si>
  <si>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</si>
  <si>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</si>
  <si>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</si>
  <si>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</si>
  <si>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</si>
  <si>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</si>
  <si>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</si>
  <si>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</si>
  <si>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</si>
  <si>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</si>
  <si>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</si>
  <si>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</si>
  <si>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</si>
  <si>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</si>
  <si>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</si>
  <si>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</si>
  <si>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</si>
  <si>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</si>
  <si>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</si>
  <si>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</si>
  <si>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</si>
  <si>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</si>
  <si>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</si>
  <si>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</si>
  <si>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</si>
  <si>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</si>
  <si>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</si>
  <si>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</si>
  <si>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</si>
  <si>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</si>
  <si>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</si>
  <si>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</si>
  <si>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</si>
  <si>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</si>
  <si>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</si>
  <si>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</si>
  <si>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</si>
  <si>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</si>
  <si>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</si>
  <si>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</si>
  <si>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</si>
  <si>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</si>
  <si>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</si>
  <si>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</si>
  <si>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</si>
  <si>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</si>
  <si>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</si>
  <si>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</si>
  <si>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</si>
  <si>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</si>
  <si>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</si>
  <si>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</si>
  <si>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</si>
  <si>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</si>
  <si>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</si>
  <si>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</si>
  <si>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</si>
  <si>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</si>
  <si>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</si>
  <si>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</si>
  <si>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</si>
  <si>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</si>
  <si>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</si>
  <si>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</si>
  <si>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</si>
  <si>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</si>
  <si>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</si>
  <si>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</si>
  <si>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</si>
  <si>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</si>
  <si>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</si>
  <si>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</si>
  <si>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</si>
  <si>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</si>
  <si>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</si>
  <si>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</si>
  <si>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</si>
  <si>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</si>
  <si>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</si>
  <si>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</si>
  <si>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</si>
  <si>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</si>
  <si>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</si>
  <si>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</si>
  <si>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</si>
  <si>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</si>
  <si>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</si>
  <si>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</si>
  <si>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</si>
  <si>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</si>
  <si>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</si>
  <si>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</si>
  <si>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</si>
  <si>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</si>
  <si>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</si>
  <si>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</si>
  <si>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</si>
  <si>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</si>
  <si>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</si>
  <si>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</si>
  <si>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</si>
  <si>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</si>
  <si>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</si>
  <si>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</si>
  <si>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</si>
  <si>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</si>
  <si>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</si>
  <si>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</si>
  <si>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</si>
  <si>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</si>
  <si>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</si>
  <si>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</si>
  <si>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</si>
  <si>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</si>
  <si>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</si>
  <si>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</si>
  <si>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</si>
  <si>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</si>
  <si>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</si>
  <si>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</si>
  <si>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</si>
  <si>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</si>
  <si>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</si>
  <si>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</si>
  <si>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</si>
  <si>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</si>
  <si>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</si>
  <si>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</si>
  <si>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</si>
  <si>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</si>
  <si>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</si>
  <si>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</si>
  <si>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</si>
  <si>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</si>
  <si>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</si>
  <si>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</si>
  <si>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</si>
  <si>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</si>
  <si>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</si>
  <si>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</si>
  <si>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</si>
  <si>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</si>
  <si>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</si>
  <si>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</si>
  <si>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</si>
  <si>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</si>
  <si>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</si>
  <si>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</si>
  <si>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</si>
  <si>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</si>
  <si>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</si>
  <si>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</si>
  <si>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</si>
  <si>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</si>
  <si>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</si>
  <si>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</si>
  <si>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</si>
  <si>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</si>
  <si>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</si>
  <si>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</si>
  <si>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</si>
  <si>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</si>
  <si>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</si>
  <si>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</si>
  <si>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</si>
  <si>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</si>
  <si>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</si>
  <si>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</si>
  <si>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</si>
  <si>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</si>
  <si>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</si>
  <si>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</si>
  <si>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</si>
  <si>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</si>
  <si>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</si>
  <si>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</si>
  <si>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</si>
  <si>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</si>
  <si>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</si>
  <si>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</si>
  <si>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</si>
  <si>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</si>
  <si>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</si>
  <si>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</si>
  <si>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</si>
  <si>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</si>
  <si>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</si>
  <si>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</si>
  <si>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</si>
  <si>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</si>
  <si>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</si>
  <si>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</si>
  <si>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</si>
  <si>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</si>
  <si>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</si>
  <si>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</si>
  <si>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</si>
  <si>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</si>
  <si>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</si>
  <si>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</si>
  <si>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</si>
  <si>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</si>
  <si>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</si>
  <si>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</si>
  <si>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</si>
  <si>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</si>
  <si>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</si>
  <si>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</si>
  <si>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</si>
  <si>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</si>
  <si>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</si>
  <si>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</si>
  <si>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</si>
  <si>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</si>
  <si>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</si>
  <si>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</si>
  <si>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</si>
  <si>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</si>
  <si>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</si>
  <si>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</si>
  <si>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</si>
  <si>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</si>
  <si>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</si>
  <si>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</si>
  <si>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</si>
  <si>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</si>
  <si>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</si>
  <si>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</si>
  <si>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</si>
  <si>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</si>
  <si>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</si>
  <si>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</si>
  <si>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</si>
  <si>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</si>
  <si>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</si>
  <si>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</si>
  <si>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</si>
  <si>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</si>
  <si>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</si>
  <si>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</si>
  <si>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</si>
  <si>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</si>
  <si>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</si>
  <si>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</si>
  <si>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</si>
  <si>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</si>
  <si>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</si>
  <si>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</si>
  <si>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</si>
  <si>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</si>
  <si>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</si>
  <si>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</si>
  <si>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</si>
  <si>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</si>
  <si>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</si>
  <si>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</si>
  <si>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</si>
  <si>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</si>
  <si>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</si>
  <si>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</si>
  <si>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</si>
  <si>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</si>
  <si>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</si>
  <si>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</si>
  <si>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</si>
  <si>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</si>
  <si>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</si>
  <si>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</si>
  <si>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</si>
  <si>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</si>
  <si>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</si>
  <si>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</si>
  <si>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</si>
  <si>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</si>
  <si>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</si>
  <si>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</si>
  <si>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</si>
  <si>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</si>
  <si>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</si>
  <si>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</si>
  <si>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</si>
  <si>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</si>
  <si>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</si>
  <si>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</si>
  <si>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</si>
  <si>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</si>
  <si>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</si>
  <si>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</si>
  <si>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</si>
  <si>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</si>
  <si>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</si>
  <si>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</si>
  <si>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</si>
  <si>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</si>
  <si>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</si>
  <si>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</si>
  <si>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</si>
  <si>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</si>
  <si>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</si>
  <si>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</si>
  <si>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</si>
  <si>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</si>
  <si>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</si>
  <si>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</si>
  <si>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</si>
  <si>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</si>
  <si>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</si>
  <si>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</si>
  <si>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</si>
  <si>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</si>
  <si>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</si>
  <si>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</si>
  <si>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</si>
  <si>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</si>
  <si>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</si>
  <si>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</si>
  <si>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</si>
  <si>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</si>
  <si>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</si>
  <si>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</si>
  <si>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</si>
  <si>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</si>
  <si>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</si>
  <si>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</si>
  <si>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</si>
  <si>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</si>
  <si>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</si>
  <si>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</si>
  <si>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</si>
  <si>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</si>
  <si>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</si>
  <si>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</si>
  <si>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</si>
  <si>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</si>
  <si>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</si>
  <si>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</si>
  <si>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</si>
  <si>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</si>
  <si>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</si>
  <si>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</si>
  <si>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</si>
  <si>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</si>
  <si>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</si>
  <si>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</si>
  <si>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</si>
  <si>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</si>
  <si>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</si>
  <si>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</si>
  <si>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</si>
  <si>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</si>
  <si>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</si>
  <si>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</si>
  <si>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</si>
  <si>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</si>
  <si>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</si>
  <si>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</si>
  <si>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</si>
  <si>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</si>
  <si>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</si>
  <si>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</si>
  <si>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</si>
  <si>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</si>
  <si>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</si>
  <si>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</si>
  <si>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</si>
  <si>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</si>
  <si>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</si>
  <si>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</si>
  <si>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</si>
  <si>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</si>
  <si>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</si>
  <si>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</si>
  <si>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</si>
  <si>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</si>
  <si>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</si>
  <si>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</si>
  <si>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</si>
  <si>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</si>
  <si>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</si>
  <si>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</si>
  <si>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</si>
  <si>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</si>
  <si>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</si>
  <si>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</si>
  <si>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</si>
  <si>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</si>
  <si>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</si>
  <si>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</si>
  <si>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</si>
  <si>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</si>
  <si>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</si>
  <si>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</si>
  <si>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</si>
  <si>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</si>
  <si>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</si>
  <si>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</si>
  <si>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</si>
  <si>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</si>
  <si>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</si>
  <si>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</si>
  <si>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</si>
  <si>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</si>
  <si>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</si>
  <si>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</si>
  <si>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</si>
  <si>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</si>
  <si>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</si>
  <si>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</si>
  <si>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</si>
  <si>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</si>
  <si>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</si>
  <si>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</si>
  <si>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</si>
  <si>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</si>
  <si>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</si>
  <si>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</si>
  <si>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</si>
  <si>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</si>
  <si>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</si>
  <si>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</si>
  <si>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</si>
  <si>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</si>
  <si>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</si>
  <si>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</si>
  <si>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</si>
  <si>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</si>
  <si>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</si>
  <si>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</si>
  <si>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</si>
  <si>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</si>
  <si>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</si>
  <si>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</si>
  <si>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</si>
  <si>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</si>
  <si>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</si>
  <si>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</si>
  <si>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</si>
  <si>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</si>
  <si>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</si>
  <si>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</si>
  <si>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</si>
  <si>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</si>
  <si>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</si>
  <si>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</si>
  <si>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</si>
  <si>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</si>
  <si>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</si>
  <si>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</si>
  <si>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</si>
  <si>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</si>
  <si>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</si>
  <si>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</si>
  <si>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</si>
  <si>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</si>
  <si>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</si>
  <si>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</si>
  <si>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</si>
  <si>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</si>
  <si>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</si>
  <si>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</si>
  <si>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</si>
  <si>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</si>
  <si>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</si>
  <si>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</si>
  <si>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</si>
  <si>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</si>
  <si>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</si>
  <si>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</si>
  <si>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</si>
  <si>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</si>
  <si>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</si>
  <si>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</si>
  <si>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</si>
  <si>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</si>
  <si>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</si>
  <si>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</si>
  <si>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</si>
  <si>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</si>
  <si>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</si>
  <si>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</si>
  <si>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</si>
  <si>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</si>
  <si>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</si>
  <si>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</si>
  <si>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</si>
  <si>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</si>
  <si>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</si>
  <si>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</si>
  <si>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</si>
  <si>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</si>
  <si>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</si>
  <si>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</si>
  <si>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</si>
  <si>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</si>
  <si>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</si>
  <si>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</si>
  <si>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</si>
  <si>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</si>
  <si>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</si>
  <si>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</si>
  <si>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</si>
  <si>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</si>
  <si>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</si>
  <si>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</si>
  <si>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</si>
  <si>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</si>
  <si>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</si>
  <si>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</si>
  <si>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</si>
  <si>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</si>
  <si>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</si>
  <si>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</si>
  <si>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</si>
  <si>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</si>
  <si>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</si>
  <si>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</si>
  <si>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</si>
  <si>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</si>
  <si>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</si>
  <si>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</si>
  <si>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</si>
  <si>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</si>
  <si>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</si>
  <si>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</si>
  <si>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</si>
  <si>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</si>
  <si>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</si>
  <si>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</si>
  <si>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</si>
  <si>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</si>
  <si>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</si>
  <si>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</si>
  <si>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</si>
  <si>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</si>
  <si>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</si>
  <si>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</si>
  <si>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</si>
  <si>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</si>
  <si>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</si>
  <si>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</si>
  <si>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</si>
  <si>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</si>
  <si>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</si>
  <si>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</si>
  <si>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</si>
  <si>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</si>
  <si>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</si>
  <si>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</si>
  <si>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</si>
  <si>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</si>
  <si>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</si>
  <si>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</si>
  <si>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</si>
  <si>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</si>
  <si>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</si>
  <si>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</si>
  <si>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</si>
  <si>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</si>
  <si>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</si>
  <si>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</si>
  <si>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</si>
  <si>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</si>
  <si>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</si>
  <si>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</si>
  <si>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</si>
  <si>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</si>
  <si>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</si>
  <si>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</si>
  <si>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</si>
  <si>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</si>
  <si>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</si>
  <si>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</si>
  <si>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</si>
  <si>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</si>
  <si>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</si>
  <si>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</si>
  <si>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</si>
  <si>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</si>
  <si>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</si>
  <si>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</si>
  <si>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</si>
  <si>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</si>
  <si>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</si>
  <si>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</si>
  <si>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</si>
  <si>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</si>
  <si>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</si>
  <si>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</si>
  <si>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</si>
  <si>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</si>
  <si>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</si>
  <si>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</si>
  <si>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</si>
  <si>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</si>
  <si>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</si>
  <si>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</si>
  <si>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</si>
  <si>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</si>
  <si>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</si>
  <si>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</si>
  <si>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</si>
  <si>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</si>
  <si>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</si>
  <si>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</si>
  <si>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</si>
  <si>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</si>
  <si>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</si>
  <si>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</si>
  <si>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</si>
  <si>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</si>
  <si>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</si>
  <si>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</si>
  <si>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</si>
  <si>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</si>
  <si>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</si>
  <si>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</si>
  <si>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</si>
  <si>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</si>
  <si>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</si>
  <si>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</si>
  <si>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</si>
  <si>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</si>
  <si>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</si>
  <si>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</si>
  <si>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</si>
  <si>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</si>
  <si>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</si>
  <si>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</si>
  <si>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</si>
  <si>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</si>
  <si>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</si>
  <si>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</si>
  <si>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</si>
  <si>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</si>
  <si>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</si>
  <si>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</si>
  <si>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</si>
  <si>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</si>
  <si>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</si>
  <si>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</si>
  <si>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</si>
  <si>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</si>
  <si>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</si>
  <si>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</si>
  <si>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</si>
  <si>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</si>
  <si>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</si>
  <si>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</si>
  <si>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</si>
  <si>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</si>
  <si>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</si>
  <si>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</si>
  <si>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</si>
  <si>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</si>
  <si>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</si>
  <si>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</si>
  <si>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</si>
  <si>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</si>
  <si>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</si>
  <si>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</si>
  <si>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</si>
  <si>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</si>
  <si>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</si>
  <si>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</si>
  <si>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</si>
  <si>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</si>
  <si>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</si>
  <si>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</si>
  <si>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</si>
  <si>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</si>
  <si>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</si>
  <si>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</si>
  <si>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</si>
  <si>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</si>
  <si>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</si>
  <si>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</si>
  <si>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</si>
  <si>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</si>
  <si>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</si>
  <si>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</si>
  <si>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</si>
  <si>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</si>
  <si>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</si>
  <si>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</si>
  <si>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</si>
  <si>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</si>
  <si>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</si>
  <si>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</si>
  <si>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</si>
  <si>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</si>
  <si>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</si>
  <si>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</si>
  <si>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</si>
  <si>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</si>
  <si>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</si>
  <si>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</si>
  <si>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</si>
  <si>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</si>
  <si>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</si>
  <si>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</si>
  <si>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</si>
  <si>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</si>
  <si>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</si>
  <si>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</si>
  <si>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</si>
  <si>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</si>
  <si>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</si>
  <si>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</si>
  <si>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</si>
  <si>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</si>
  <si>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</si>
  <si>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</si>
  <si>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</si>
  <si>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</si>
  <si>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</si>
  <si>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</si>
  <si>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</si>
  <si>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</si>
  <si>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</si>
  <si>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</si>
  <si>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</si>
  <si>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</si>
  <si>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</si>
  <si>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</si>
  <si>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</si>
  <si>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</si>
  <si>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</si>
  <si>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</si>
  <si>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</si>
  <si>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</si>
  <si>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</si>
  <si>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</si>
  <si>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</si>
  <si>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</si>
  <si>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</si>
  <si>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</si>
  <si>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</si>
  <si>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</si>
  <si>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</si>
  <si>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</si>
  <si>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</si>
  <si>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</si>
  <si>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</si>
  <si>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</si>
  <si>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</si>
  <si>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</si>
  <si>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</si>
  <si>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</si>
  <si>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</si>
  <si>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</si>
  <si>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</si>
  <si>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</si>
  <si>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</si>
  <si>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</si>
  <si>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</si>
  <si>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</si>
  <si>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</si>
  <si>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</si>
  <si>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</si>
  <si>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</si>
  <si>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</si>
  <si>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</si>
  <si>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</si>
  <si>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</si>
  <si>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</si>
  <si>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</si>
  <si>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</si>
  <si>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</si>
  <si>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</si>
  <si>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</si>
  <si>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</si>
  <si>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</si>
  <si>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</si>
  <si>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</si>
  <si>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</si>
  <si>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</si>
  <si>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</si>
  <si>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</si>
  <si>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</si>
  <si>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</si>
  <si>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</si>
  <si>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</si>
  <si>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</si>
  <si>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</si>
  <si>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</si>
  <si>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</si>
  <si>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</si>
  <si>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</si>
  <si>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</si>
  <si>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</si>
  <si>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</si>
  <si>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</si>
  <si>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</si>
  <si>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</si>
  <si>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</si>
  <si>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</si>
  <si>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</si>
  <si>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</si>
  <si>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</si>
  <si>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</si>
  <si>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</si>
  <si>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</si>
  <si>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</si>
  <si>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</si>
  <si>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</si>
  <si>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</si>
  <si>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</si>
  <si>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</si>
  <si>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</si>
  <si>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</si>
  <si>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</si>
  <si>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</si>
  <si>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</si>
  <si>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</si>
  <si>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</si>
  <si>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</si>
  <si>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</si>
  <si>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</si>
  <si>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</si>
  <si>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</si>
  <si>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</si>
  <si>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</si>
  <si>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</si>
  <si>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</si>
  <si>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</si>
  <si>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</si>
  <si>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</si>
  <si>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</si>
  <si>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</si>
  <si>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</si>
  <si>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</si>
  <si>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</si>
  <si>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</si>
  <si>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</si>
  <si>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</si>
  <si>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</si>
  <si>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</si>
  <si>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</si>
  <si>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</si>
  <si>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</si>
  <si>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</si>
  <si>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</si>
  <si>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</si>
  <si>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</si>
  <si>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</si>
  <si>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</si>
  <si>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</si>
  <si>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</si>
  <si>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</si>
  <si>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</si>
  <si>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</si>
  <si>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</si>
  <si>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</si>
  <si>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</si>
  <si>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</si>
  <si>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</si>
  <si>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</si>
  <si>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</si>
  <si>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</si>
  <si>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</si>
  <si>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</si>
  <si>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</si>
  <si>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</si>
  <si>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</si>
  <si>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</si>
  <si>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</si>
  <si>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</si>
  <si>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</si>
  <si>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</si>
  <si>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</si>
  <si>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</si>
  <si>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</si>
  <si>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</si>
  <si>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</si>
  <si>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</si>
  <si>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</si>
  <si>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</si>
  <si>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</si>
  <si>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</si>
  <si>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</si>
  <si>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</si>
  <si>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</si>
  <si>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</si>
  <si>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</si>
  <si>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</si>
  <si>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</si>
  <si>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</si>
  <si>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</si>
  <si>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</si>
  <si>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</si>
  <si>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</si>
  <si>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</si>
  <si>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</si>
  <si>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</si>
  <si>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</si>
  <si>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</si>
  <si>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</si>
  <si>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</si>
  <si>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</si>
  <si>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</si>
  <si>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</si>
  <si>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</si>
  <si>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</si>
  <si>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</si>
  <si>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</si>
  <si>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</si>
  <si>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</si>
  <si>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</si>
  <si>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</si>
  <si>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</si>
  <si>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</si>
  <si>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</si>
  <si>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</si>
  <si>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</si>
  <si>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</si>
  <si>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</si>
  <si>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</si>
  <si>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</si>
  <si>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</si>
  <si>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</si>
  <si>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</si>
  <si>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</si>
  <si>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</si>
  <si>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</si>
  <si>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</si>
  <si>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</si>
  <si>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</si>
  <si>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</si>
  <si>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</si>
  <si>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</si>
  <si>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</si>
  <si>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</si>
  <si>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</si>
  <si>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</si>
  <si>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</si>
  <si>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</si>
  <si>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</si>
  <si>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</si>
  <si>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</si>
  <si>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</si>
  <si>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</si>
  <si>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</si>
  <si>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</si>
  <si>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</si>
  <si>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</si>
  <si>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</si>
  <si>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</si>
  <si>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</si>
  <si>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</si>
  <si>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</si>
  <si>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</si>
  <si>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</si>
  <si>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</si>
  <si>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</si>
  <si>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</si>
  <si>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</si>
  <si>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</si>
  <si>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</si>
  <si>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</si>
  <si>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</si>
  <si>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</si>
  <si>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</si>
  <si>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</si>
  <si>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</si>
  <si>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</si>
  <si>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</si>
  <si>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</si>
  <si>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</si>
  <si>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</si>
  <si>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</si>
  <si>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</si>
  <si>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</si>
  <si>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</si>
  <si>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</si>
  <si>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</si>
  <si>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</si>
  <si>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</si>
  <si>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</si>
  <si>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</si>
  <si>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</si>
  <si>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</si>
  <si>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</si>
  <si>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</si>
  <si>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</si>
  <si>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</si>
  <si>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</si>
  <si>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</si>
  <si>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</si>
  <si>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</si>
  <si>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</si>
  <si>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</si>
  <si>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</si>
  <si>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</si>
  <si>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</si>
  <si>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</si>
  <si>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</si>
  <si>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</si>
  <si>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</si>
  <si>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</si>
  <si>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</si>
  <si>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</si>
  <si>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</si>
  <si>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</si>
  <si>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</si>
  <si>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</si>
  <si>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</si>
  <si>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</si>
  <si>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</si>
  <si>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</si>
  <si>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</si>
  <si>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</si>
  <si>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</si>
  <si>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</si>
  <si>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</si>
  <si>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</si>
  <si>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</si>
  <si>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</si>
  <si>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</si>
  <si>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</si>
  <si>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</si>
  <si>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</si>
  <si>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</si>
  <si>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</si>
  <si>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</si>
  <si>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</si>
  <si>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</si>
  <si>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</si>
  <si>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</si>
  <si>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</si>
  <si>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</si>
  <si>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</si>
  <si>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</si>
  <si>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</si>
  <si>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</si>
  <si>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</si>
  <si>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</si>
  <si>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</si>
  <si>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</si>
  <si>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</si>
  <si>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</si>
  <si>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</si>
  <si>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</si>
  <si>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</si>
  <si>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</si>
  <si>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</si>
  <si>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</si>
  <si>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</si>
  <si>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</si>
  <si>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</si>
  <si>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</si>
  <si>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</si>
  <si>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</si>
  <si>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</si>
  <si>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</si>
  <si>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</si>
  <si>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</si>
  <si>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</si>
  <si>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</si>
  <si>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</si>
  <si>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</si>
  <si>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</si>
  <si>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</si>
  <si>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</si>
  <si>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</si>
  <si>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</si>
  <si>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</si>
  <si>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</si>
  <si>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</si>
  <si>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</si>
  <si>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</si>
  <si>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</si>
  <si>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</si>
  <si>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</si>
  <si>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</si>
  <si>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</si>
  <si>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</si>
  <si>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</si>
  <si>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</si>
  <si>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</si>
  <si>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</si>
  <si>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</si>
  <si>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</si>
  <si>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</si>
  <si>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</si>
  <si>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</si>
  <si>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</si>
  <si>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</si>
  <si>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</si>
  <si>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</si>
  <si>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</si>
  <si>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</si>
  <si>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</si>
  <si>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</si>
  <si>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</si>
  <si>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</si>
  <si>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</si>
  <si>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</si>
  <si>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</si>
  <si>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</si>
  <si>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</si>
  <si>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</si>
  <si>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</si>
  <si>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</si>
  <si>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</si>
  <si>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</si>
  <si>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</si>
  <si>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</si>
  <si>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</si>
  <si>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</si>
  <si>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</si>
  <si>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</si>
  <si>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</si>
  <si>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</si>
  <si>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</si>
  <si>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</si>
  <si>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</si>
  <si>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</si>
  <si>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</si>
  <si>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</si>
  <si>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</si>
  <si>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</si>
  <si>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</si>
  <si>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</si>
  <si>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</si>
  <si>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</si>
  <si>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</si>
  <si>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</si>
  <si>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</si>
  <si>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</si>
  <si>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</si>
  <si>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</si>
  <si>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</si>
  <si>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</si>
  <si>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</si>
  <si>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</si>
  <si>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</si>
  <si>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</si>
  <si>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</si>
  <si>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</si>
  <si>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</si>
  <si>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</si>
  <si>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</si>
  <si>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</si>
  <si>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</si>
  <si>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</si>
  <si>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</si>
  <si>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</si>
  <si>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</si>
  <si>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</si>
  <si>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</si>
  <si>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</si>
  <si>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</si>
  <si>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</si>
  <si>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</si>
  <si>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</si>
  <si>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</si>
  <si>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</si>
  <si>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</si>
  <si>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</si>
  <si>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</si>
  <si>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</si>
  <si>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</si>
  <si>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</si>
  <si>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</si>
  <si>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</si>
  <si>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</si>
  <si>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</si>
  <si>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</si>
  <si>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</si>
  <si>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</si>
  <si>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</si>
  <si>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</si>
  <si>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</si>
  <si>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</si>
  <si>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</si>
  <si>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</si>
  <si>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</si>
  <si>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</si>
  <si>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</si>
  <si>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</si>
  <si>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</si>
  <si>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</si>
  <si>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</si>
  <si>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</si>
  <si>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</si>
  <si>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</si>
  <si>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</si>
  <si>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</si>
  <si>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</si>
  <si>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</si>
  <si>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</si>
  <si>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</si>
  <si>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</si>
  <si>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</si>
  <si>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</si>
  <si>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</si>
  <si>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</si>
  <si>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</si>
  <si>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</si>
  <si>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</si>
  <si>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</si>
  <si>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</si>
  <si>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</si>
  <si>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</si>
  <si>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</si>
  <si>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</si>
  <si>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</si>
  <si>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</si>
  <si>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</si>
  <si>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</si>
  <si>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</si>
  <si>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</si>
  <si>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</si>
  <si>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</si>
  <si>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</si>
  <si>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</si>
  <si>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</si>
  <si>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</si>
  <si>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</si>
  <si>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</si>
  <si>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</si>
  <si>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</si>
  <si>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</si>
  <si>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</si>
  <si>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</si>
  <si>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</si>
  <si>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</si>
  <si>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</si>
  <si>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</si>
  <si>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</si>
  <si>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</si>
  <si>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</si>
  <si>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</si>
  <si>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</si>
  <si>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</si>
  <si>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</si>
  <si>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</si>
  <si>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</si>
  <si>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</si>
  <si>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</si>
  <si>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</si>
  <si>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</si>
  <si>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</si>
  <si>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</si>
  <si>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</si>
  <si>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</si>
  <si>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</si>
  <si>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</si>
  <si>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</si>
  <si>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</si>
  <si>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</si>
  <si>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</si>
  <si>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</si>
  <si>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</si>
  <si>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</si>
  <si>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</si>
  <si>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</si>
  <si>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</si>
  <si>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</si>
  <si>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</si>
  <si>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</si>
  <si>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</si>
  <si>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</si>
  <si>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</si>
  <si>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</si>
  <si>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</si>
  <si>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</si>
  <si>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</si>
  <si>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</si>
  <si>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</si>
  <si>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</si>
  <si>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</si>
  <si>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</si>
  <si>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</si>
  <si>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</si>
  <si>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</si>
  <si>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</si>
  <si>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</si>
  <si>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</si>
  <si>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</si>
  <si>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</si>
  <si>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</si>
  <si>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</si>
  <si>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</si>
  <si>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</si>
  <si>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</si>
  <si>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</si>
  <si>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</si>
  <si>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</si>
  <si>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</si>
  <si>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</si>
  <si>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</si>
  <si>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</si>
  <si>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</si>
  <si>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</si>
  <si>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</si>
  <si>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</si>
  <si>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</si>
  <si>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</si>
  <si>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</si>
  <si>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</si>
  <si>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</si>
  <si>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</si>
  <si>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</si>
  <si>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</si>
  <si>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</si>
  <si>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</si>
  <si>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</si>
  <si>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</si>
  <si>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</si>
  <si>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</si>
  <si>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</si>
  <si>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</si>
  <si>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</si>
  <si>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</si>
  <si>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</si>
  <si>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</si>
  <si>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</si>
  <si>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</si>
  <si>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</si>
  <si>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</si>
  <si>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</si>
  <si>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</si>
  <si>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</si>
  <si>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</si>
  <si>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</si>
  <si>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</si>
  <si>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</si>
  <si>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</si>
  <si>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</si>
  <si>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</si>
  <si>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</si>
  <si>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</si>
  <si>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</si>
  <si>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</si>
  <si>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</si>
  <si>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</si>
  <si>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</si>
  <si>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</si>
  <si>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</si>
  <si>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</si>
  <si>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</si>
  <si>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</si>
  <si>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</si>
  <si>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</si>
  <si>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</si>
  <si>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</si>
  <si>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</si>
  <si>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</si>
  <si>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</si>
  <si>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</si>
  <si>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</si>
  <si>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</si>
  <si>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</si>
  <si>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</si>
  <si>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</si>
  <si>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</si>
  <si>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</si>
  <si>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</si>
  <si>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</si>
  <si>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</si>
  <si>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</si>
  <si>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</si>
  <si>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</si>
  <si>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</si>
  <si>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</si>
  <si>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</si>
  <si>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</si>
  <si>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</si>
  <si>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</si>
  <si>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</si>
  <si>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</si>
  <si>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</si>
  <si>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</si>
  <si>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</si>
  <si>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</si>
  <si>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</si>
  <si>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</si>
  <si>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</si>
  <si>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</si>
  <si>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</si>
  <si>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</si>
  <si>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</si>
  <si>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</si>
  <si>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</si>
  <si>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</si>
  <si>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</si>
  <si>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</si>
  <si>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</si>
  <si>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</si>
  <si>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</si>
  <si>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</si>
  <si>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</si>
  <si>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</si>
  <si>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</si>
  <si>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</si>
  <si>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</si>
  <si>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</si>
  <si>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</si>
  <si>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</si>
  <si>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</si>
  <si>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</si>
  <si>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</si>
  <si>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</si>
  <si>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</si>
  <si>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</si>
  <si>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</si>
  <si>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</si>
  <si>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</si>
  <si>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</si>
  <si>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</si>
  <si>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</si>
  <si>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</si>
  <si>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</si>
  <si>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</si>
  <si>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</si>
  <si>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</si>
  <si>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</si>
  <si>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</si>
  <si>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</si>
  <si>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</si>
  <si>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</si>
  <si>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</si>
  <si>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</si>
  <si>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</si>
  <si>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</si>
  <si>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</si>
  <si>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</si>
  <si>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</si>
  <si>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</si>
  <si>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</si>
  <si>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</si>
  <si>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</si>
  <si>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</si>
  <si>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</si>
  <si>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</si>
  <si>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</si>
  <si>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</si>
  <si>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</si>
  <si>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</si>
  <si>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</si>
  <si>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</si>
  <si>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</si>
  <si>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</si>
  <si>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</si>
  <si>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</si>
  <si>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</si>
  <si>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</si>
  <si>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</si>
  <si>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</si>
  <si>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</si>
  <si>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</si>
  <si>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</si>
  <si>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</si>
  <si>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</si>
  <si>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</si>
  <si>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</si>
  <si>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</si>
  <si>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</si>
  <si>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</si>
  <si>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</si>
  <si>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</si>
  <si>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</si>
  <si>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</si>
  <si>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</si>
  <si>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</si>
  <si>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</si>
  <si>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</si>
  <si>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</si>
  <si>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</si>
  <si>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</si>
  <si>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</si>
  <si>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</si>
  <si>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</si>
  <si>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</si>
  <si>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</si>
  <si>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</si>
  <si>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</si>
  <si>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</si>
  <si>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</si>
  <si>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</si>
  <si>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</si>
  <si>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</si>
  <si>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</si>
  <si>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</si>
  <si>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</si>
  <si>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</si>
  <si>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</si>
  <si>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</si>
  <si>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</si>
  <si>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</si>
  <si>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</si>
  <si>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</si>
  <si>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</si>
  <si>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</si>
  <si>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</si>
  <si>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</si>
  <si>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</si>
  <si>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</si>
  <si>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</si>
  <si>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</si>
  <si>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</si>
  <si>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</si>
  <si>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</si>
  <si>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</si>
  <si>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</si>
  <si>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</si>
  <si>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</si>
  <si>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</si>
  <si>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</si>
  <si>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</si>
  <si>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</si>
  <si>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</si>
  <si>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</si>
  <si>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</si>
  <si>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</si>
  <si>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</si>
  <si>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</si>
  <si>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</si>
  <si>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</si>
  <si>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</si>
  <si>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</si>
  <si>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</si>
  <si>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</si>
  <si>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</si>
  <si>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</si>
  <si>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</si>
  <si>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</si>
  <si>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</si>
  <si>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</si>
  <si>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</si>
  <si>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</si>
  <si>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</si>
  <si>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</si>
  <si>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</si>
  <si>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</si>
  <si>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</si>
  <si>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</si>
  <si>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</si>
  <si>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</si>
  <si>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</si>
  <si>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</si>
  <si>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</si>
  <si>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</si>
  <si>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</si>
  <si>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</si>
  <si>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</si>
  <si>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</si>
  <si>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</si>
  <si>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</si>
  <si>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</si>
  <si>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</si>
  <si>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</si>
  <si>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</si>
  <si>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</si>
  <si>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</si>
  <si>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</si>
  <si>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</si>
  <si>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</si>
  <si>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</si>
  <si>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</si>
  <si>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</si>
  <si>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</si>
  <si>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</si>
  <si>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</si>
  <si>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</si>
  <si>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</si>
  <si>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</si>
  <si>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</si>
  <si>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</si>
  <si>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</si>
  <si>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</si>
  <si>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</si>
  <si>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</si>
  <si>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</si>
  <si>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</si>
  <si>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</si>
  <si>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</si>
  <si>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</si>
  <si>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</si>
  <si>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</si>
  <si>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</si>
  <si>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</si>
  <si>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</si>
  <si>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</si>
  <si>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</si>
  <si>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</si>
  <si>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</si>
  <si>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</si>
  <si>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</si>
  <si>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</si>
  <si>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</si>
  <si>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</si>
  <si>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</si>
  <si>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</si>
  <si>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</si>
  <si>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</si>
  <si>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</si>
  <si>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</si>
  <si>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</si>
  <si>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</si>
  <si>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</si>
  <si>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</si>
  <si>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</si>
  <si>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</si>
  <si>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</si>
  <si>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</si>
  <si>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</si>
  <si>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</si>
  <si>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</si>
  <si>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</si>
  <si>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</si>
  <si>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</si>
  <si>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</si>
  <si>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</si>
  <si>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</si>
  <si>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</si>
  <si>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</si>
  <si>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</si>
  <si>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</si>
  <si>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</si>
  <si>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</si>
  <si>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</si>
  <si>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</si>
  <si>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</si>
  <si>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</si>
  <si>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</si>
  <si>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</si>
  <si>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</si>
  <si>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</si>
  <si>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</si>
  <si>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</si>
  <si>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</si>
  <si>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</si>
  <si>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</si>
  <si>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</si>
  <si>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</si>
  <si>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</si>
  <si>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</si>
  <si>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</si>
  <si>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</si>
  <si>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</si>
  <si>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</si>
  <si>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</si>
  <si>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</si>
  <si>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</si>
  <si>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</si>
  <si>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</si>
  <si>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</si>
  <si>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</si>
  <si>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</si>
  <si>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</si>
  <si>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</si>
  <si>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</si>
  <si>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</si>
  <si>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</si>
  <si>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</si>
  <si>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</si>
  <si>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</si>
  <si>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</si>
  <si>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</si>
  <si>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</si>
  <si>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</si>
  <si>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</si>
  <si>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</si>
  <si>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</si>
  <si>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</si>
  <si>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</si>
  <si>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</si>
  <si>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</si>
  <si>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</si>
  <si>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</si>
  <si>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</si>
  <si>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</si>
  <si>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</si>
  <si>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</si>
  <si>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</si>
  <si>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</si>
  <si>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</si>
  <si>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</si>
  <si>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</si>
  <si>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</si>
  <si>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</si>
  <si>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</si>
  <si>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</si>
  <si>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</si>
  <si>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</si>
  <si>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</si>
  <si>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</si>
  <si>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</si>
  <si>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</si>
  <si>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</si>
  <si>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</si>
  <si>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</si>
  <si>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</si>
  <si>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</si>
  <si>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</si>
  <si>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</si>
  <si>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</si>
  <si>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</si>
  <si>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</si>
  <si>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</si>
  <si>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</si>
  <si>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</si>
  <si>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</si>
  <si>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</si>
  <si>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</si>
  <si>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</si>
  <si>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</si>
  <si>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</si>
  <si>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</si>
  <si>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</si>
  <si>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</si>
  <si>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</si>
  <si>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</si>
  <si>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</si>
  <si>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</si>
  <si>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</si>
  <si>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</si>
  <si>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</si>
  <si>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</si>
  <si>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</si>
  <si>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</si>
  <si>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</si>
  <si>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</si>
  <si>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</si>
  <si>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</si>
  <si>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</si>
  <si>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</si>
  <si>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</si>
  <si>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</si>
  <si>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</si>
  <si>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</si>
  <si>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</si>
  <si>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</si>
  <si>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</si>
  <si>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</si>
  <si>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</si>
  <si>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</si>
  <si>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</si>
  <si>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</si>
  <si>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</si>
  <si>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</si>
  <si>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</si>
  <si>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</si>
  <si>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</si>
  <si>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</si>
  <si>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</si>
  <si>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</si>
  <si>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</si>
  <si>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</si>
  <si>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</si>
  <si>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</si>
  <si>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</si>
  <si>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</si>
  <si>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</si>
  <si>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</si>
  <si>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</si>
  <si>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</si>
  <si>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</si>
  <si>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</si>
  <si>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</si>
  <si>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</si>
  <si>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</si>
  <si>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</si>
  <si>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</si>
  <si>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</si>
  <si>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</si>
  <si>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</si>
  <si>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</si>
  <si>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</si>
  <si>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</si>
  <si>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</si>
  <si>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</si>
  <si>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</si>
  <si>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</si>
  <si>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</si>
  <si>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</si>
  <si>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</si>
  <si>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</si>
  <si>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</si>
  <si>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</si>
  <si>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</si>
  <si>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</si>
  <si>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</si>
  <si>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</si>
  <si>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</si>
  <si>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</si>
  <si>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</si>
  <si>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</si>
  <si>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</si>
  <si>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</si>
  <si>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</si>
  <si>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</si>
  <si>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</si>
  <si>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</si>
  <si>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</si>
  <si>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</si>
  <si>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</si>
  <si>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</si>
  <si>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</si>
  <si>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</si>
  <si>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</si>
  <si>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</si>
  <si>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</si>
  <si>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</si>
  <si>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</si>
  <si>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</si>
  <si>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</si>
  <si>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</si>
  <si>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</si>
  <si>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</si>
  <si>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</si>
  <si>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</si>
  <si>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</si>
  <si>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</si>
  <si>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</si>
  <si>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</si>
  <si>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</si>
  <si>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</si>
  <si>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</si>
  <si>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</si>
  <si>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</si>
  <si>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</si>
  <si>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</si>
  <si>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</si>
  <si>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</si>
  <si>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</si>
  <si>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</si>
  <si>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</si>
  <si>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</si>
  <si>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</si>
  <si>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</si>
  <si>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</si>
  <si>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</si>
  <si>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</si>
  <si>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</si>
  <si>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</si>
  <si>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</si>
  <si>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</si>
  <si>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</si>
  <si>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</si>
  <si>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</si>
  <si>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</si>
  <si>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</si>
  <si>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</si>
  <si>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</si>
  <si>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</si>
  <si>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</si>
  <si>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</si>
  <si>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</si>
  <si>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</si>
  <si>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</si>
  <si>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</si>
  <si>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</si>
  <si>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</si>
  <si>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</si>
  <si>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</si>
  <si>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</si>
  <si>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</si>
  <si>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</si>
  <si>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</si>
  <si>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</si>
  <si>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</si>
  <si>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</si>
  <si>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</si>
  <si>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</si>
  <si>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</si>
  <si>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</si>
  <si>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</si>
  <si>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</si>
  <si>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</si>
  <si>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</si>
  <si>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</si>
  <si>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</si>
  <si>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</si>
  <si>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</si>
  <si>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</si>
  <si>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</si>
  <si>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</si>
  <si>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</si>
  <si>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</si>
  <si>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</si>
  <si>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</si>
  <si>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</si>
  <si>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</si>
  <si>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</si>
  <si>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</si>
  <si>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</si>
  <si>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</si>
  <si>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</si>
  <si>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</si>
  <si>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</si>
  <si>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</si>
  <si>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</si>
  <si>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</si>
  <si>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</si>
  <si>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</si>
  <si>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</si>
  <si>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</si>
  <si>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</si>
  <si>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</si>
  <si>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</si>
  <si>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</si>
  <si>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</si>
  <si>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</si>
  <si>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</si>
  <si>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</si>
  <si>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</si>
  <si>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</si>
  <si>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</si>
  <si>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</si>
  <si>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</si>
  <si>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</si>
  <si>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</si>
  <si>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</si>
  <si>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</si>
  <si>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</si>
  <si>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</si>
  <si>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</si>
  <si>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</si>
  <si>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</si>
  <si>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</si>
  <si>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</si>
  <si>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</si>
  <si>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</si>
  <si>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</si>
  <si>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</si>
  <si>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</si>
  <si>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</si>
  <si>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</si>
  <si>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</si>
  <si>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</si>
  <si>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</si>
  <si>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</si>
  <si>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</si>
  <si>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</si>
  <si>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</si>
  <si>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</si>
  <si>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</si>
  <si>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</si>
  <si>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</si>
  <si>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</si>
  <si>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</si>
  <si>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</si>
  <si>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</si>
  <si>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</si>
  <si>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</si>
  <si>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</si>
  <si>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</si>
  <si>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</si>
  <si>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</si>
  <si>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</si>
  <si>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</si>
  <si>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</si>
  <si>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</si>
  <si>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</si>
  <si>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</si>
  <si>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</si>
  <si>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</si>
  <si>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</si>
  <si>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</si>
  <si>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</si>
  <si>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</si>
  <si>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</si>
  <si>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</si>
  <si>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</si>
  <si>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</si>
  <si>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</si>
  <si>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</si>
  <si>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</si>
  <si>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</si>
  <si>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</si>
  <si>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</si>
  <si>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</si>
  <si>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</si>
  <si>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</si>
  <si>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</si>
  <si>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</si>
  <si>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</si>
  <si>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</si>
  <si>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</si>
  <si>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</si>
  <si>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</si>
  <si>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</si>
  <si>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</si>
  <si>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</si>
  <si>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</si>
  <si>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</si>
  <si>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</si>
  <si>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</si>
  <si>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</si>
  <si>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</si>
  <si>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</si>
  <si>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</si>
  <si>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</si>
  <si>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</si>
  <si>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</si>
  <si>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</si>
  <si>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</si>
  <si>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</si>
  <si>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</si>
  <si>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</si>
  <si>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</si>
  <si>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</si>
  <si>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</si>
  <si>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</si>
  <si>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</si>
  <si>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</si>
  <si>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</si>
  <si>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</si>
  <si>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</si>
  <si>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</si>
  <si>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</si>
  <si>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</si>
  <si>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</si>
  <si>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</si>
  <si>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</si>
  <si>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</si>
  <si>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</si>
  <si>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</si>
  <si>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</si>
  <si>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</si>
  <si>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</si>
  <si>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</si>
  <si>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</si>
  <si>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</si>
  <si>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</si>
  <si>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</si>
  <si>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</si>
  <si>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</si>
  <si>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</si>
  <si>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</si>
  <si>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</si>
  <si>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</si>
  <si>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</si>
  <si>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</si>
  <si>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</si>
  <si>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</si>
  <si>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</si>
  <si>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</si>
  <si>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</si>
  <si>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</si>
  <si>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</si>
  <si>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</si>
  <si>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</si>
  <si>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</si>
  <si>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</si>
  <si>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</si>
  <si>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</si>
  <si>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</si>
  <si>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</si>
  <si>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</si>
  <si>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</si>
  <si>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</si>
  <si>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</si>
  <si>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</si>
  <si>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</si>
  <si>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</si>
  <si>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</si>
  <si>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</si>
  <si>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</si>
  <si>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</si>
  <si>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</si>
  <si>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</si>
  <si>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</si>
  <si>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</si>
  <si>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</si>
  <si>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</si>
  <si>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</si>
  <si>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</si>
  <si>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</si>
  <si>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</si>
  <si>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</si>
  <si>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</si>
  <si>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</si>
  <si>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</si>
  <si>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</si>
  <si>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</si>
  <si>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</si>
  <si>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</si>
  <si>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</si>
  <si>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</si>
  <si>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</si>
  <si>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</si>
  <si>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</si>
  <si>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</si>
  <si>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</si>
  <si>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</si>
  <si>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</si>
  <si>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</si>
  <si>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</si>
  <si>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</si>
  <si>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</si>
  <si>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</si>
  <si>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</si>
  <si>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</si>
  <si>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</si>
  <si>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</si>
  <si>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</si>
  <si>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</si>
  <si>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</si>
  <si>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</si>
  <si>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</si>
  <si>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</si>
  <si>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</si>
  <si>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</si>
  <si>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</si>
  <si>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</si>
  <si>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</si>
  <si>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</si>
  <si>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</si>
  <si>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</si>
  <si>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</si>
  <si>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</si>
  <si>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</si>
  <si>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</si>
  <si>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</si>
  <si>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</si>
  <si>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</si>
  <si>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</si>
  <si>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</si>
  <si>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</si>
  <si>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</si>
  <si>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</si>
  <si>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</si>
  <si>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</si>
  <si>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</si>
  <si>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</si>
  <si>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</si>
  <si>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</si>
  <si>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</si>
  <si>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</si>
  <si>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</si>
  <si>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</si>
  <si>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</si>
  <si>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</si>
  <si>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</si>
  <si>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</si>
  <si>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</si>
  <si>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</si>
  <si>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</si>
  <si>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</si>
  <si>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</si>
  <si>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</si>
  <si>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</si>
  <si>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</si>
  <si>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</si>
  <si>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</si>
  <si>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</si>
  <si>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</si>
  <si>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</si>
  <si>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</si>
  <si>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</si>
  <si>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</si>
  <si>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</si>
  <si>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</si>
  <si>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</si>
  <si>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</si>
  <si>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</si>
  <si>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</si>
  <si>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</si>
  <si>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</si>
  <si>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</si>
  <si>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</si>
  <si>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</si>
  <si>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</si>
  <si>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</si>
  <si>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</si>
  <si>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</si>
  <si>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</si>
  <si>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</si>
  <si>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</si>
  <si>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</si>
  <si>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</si>
  <si>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</si>
  <si>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</si>
  <si>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</si>
  <si>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</si>
  <si>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</si>
  <si>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</si>
  <si>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</si>
  <si>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</si>
  <si>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</si>
  <si>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</si>
  <si>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</si>
  <si>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</si>
  <si>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</si>
  <si>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</si>
  <si>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</si>
  <si>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</si>
  <si>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</si>
  <si>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</si>
  <si>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</si>
  <si>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</si>
  <si>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</si>
  <si>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</si>
  <si>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</si>
  <si>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</si>
  <si>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</si>
  <si>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</si>
  <si>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</si>
  <si>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</si>
  <si>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</si>
  <si>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</si>
  <si>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</si>
  <si>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</si>
  <si>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</si>
  <si>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</si>
  <si>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</si>
  <si>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</si>
  <si>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</si>
  <si>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</si>
  <si>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</si>
  <si>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</si>
  <si>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</si>
  <si>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</si>
  <si>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</si>
  <si>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</si>
  <si>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</si>
  <si>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</si>
  <si>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</si>
  <si>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</si>
  <si>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</si>
  <si>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</si>
  <si>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</si>
  <si>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</si>
  <si>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</si>
  <si>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</si>
  <si>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</si>
  <si>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</si>
  <si>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</si>
  <si>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</si>
  <si>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</si>
  <si>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</si>
  <si>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</si>
  <si>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</si>
  <si>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</si>
  <si>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</si>
  <si>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</si>
  <si>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</si>
  <si>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</si>
  <si>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</si>
  <si>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</si>
  <si>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</si>
  <si>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</si>
  <si>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</si>
  <si>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</si>
  <si>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</si>
  <si>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</si>
  <si>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</si>
  <si>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</si>
  <si>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</si>
  <si>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</si>
  <si>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</si>
  <si>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</si>
  <si>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</si>
  <si>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</si>
  <si>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</si>
  <si>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</si>
  <si>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</si>
  <si>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</si>
  <si>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</si>
  <si>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</si>
  <si>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</si>
  <si>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</si>
  <si>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</si>
  <si>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</si>
  <si>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</si>
  <si>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</si>
  <si>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</si>
  <si>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</si>
  <si>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</si>
  <si>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</si>
  <si>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</si>
  <si>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</si>
  <si>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</si>
  <si>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</si>
  <si>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</si>
  <si>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</si>
  <si>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</si>
  <si>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</si>
  <si>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</si>
  <si>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</si>
  <si>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</si>
  <si>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</si>
  <si>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</si>
  <si>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</si>
  <si>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</si>
  <si>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</si>
  <si>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</si>
  <si>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</si>
  <si>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</si>
  <si>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</si>
  <si>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</si>
  <si>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</si>
  <si>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</si>
  <si>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</si>
  <si>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</si>
  <si>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</si>
  <si>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</si>
  <si>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</si>
  <si>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</si>
  <si>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</si>
  <si>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</si>
  <si>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</si>
  <si>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</si>
  <si>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</si>
  <si>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</si>
  <si>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</si>
  <si>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</si>
  <si>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</si>
  <si>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</si>
  <si>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</si>
  <si>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</si>
  <si>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</si>
  <si>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</si>
  <si>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</si>
  <si>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</si>
  <si>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</si>
  <si>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</si>
  <si>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</si>
  <si>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</si>
  <si>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</si>
  <si>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</si>
  <si>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</si>
  <si>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</si>
  <si>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</si>
  <si>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</si>
  <si>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</si>
  <si>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</si>
  <si>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</si>
  <si>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</si>
  <si>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</si>
  <si>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</si>
  <si>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</si>
  <si>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</si>
  <si>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</si>
  <si>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</si>
  <si>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</si>
  <si>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</si>
  <si>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</si>
  <si>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</si>
  <si>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</si>
  <si>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</si>
  <si>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</si>
  <si>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</si>
  <si>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</si>
  <si>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</si>
  <si>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</si>
  <si>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</si>
  <si>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</si>
  <si>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</si>
  <si>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</si>
  <si>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</si>
  <si>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</si>
  <si>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</si>
  <si>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</si>
  <si>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</si>
  <si>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</si>
  <si>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</si>
  <si>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</si>
  <si>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</si>
  <si>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</si>
  <si>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</si>
  <si>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</si>
  <si>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</si>
  <si>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</si>
  <si>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</si>
  <si>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</si>
  <si>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</si>
  <si>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</si>
  <si>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</si>
  <si>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</si>
  <si>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</si>
  <si>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</si>
  <si>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</si>
  <si>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</si>
  <si>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</si>
  <si>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</si>
  <si>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</si>
  <si>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</si>
  <si>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</si>
  <si>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</si>
  <si>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</si>
  <si>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</si>
  <si>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</si>
  <si>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</si>
  <si>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</si>
  <si>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</si>
  <si>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</si>
  <si>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</si>
  <si>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</si>
  <si>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</si>
  <si>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</si>
  <si>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</si>
  <si>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</si>
  <si>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</si>
  <si>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</si>
  <si>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</si>
  <si>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</si>
  <si>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</si>
  <si>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</si>
  <si>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</si>
  <si>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</si>
  <si>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</si>
  <si>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</si>
  <si>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</si>
  <si>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</si>
  <si>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</si>
  <si>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</si>
  <si>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</si>
  <si>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</si>
  <si>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</si>
  <si>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</si>
  <si>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</si>
  <si>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</si>
  <si>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</si>
  <si>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</si>
  <si>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</si>
  <si>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</si>
  <si>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</si>
  <si>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</si>
  <si>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</si>
  <si>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</si>
  <si>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</si>
  <si>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</si>
  <si>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</si>
  <si>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</si>
  <si>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</si>
  <si>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</si>
  <si>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</si>
  <si>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</si>
  <si>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</si>
  <si>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</si>
  <si>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</si>
  <si>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</si>
  <si>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</si>
  <si>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</si>
  <si>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</si>
  <si>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</si>
  <si>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</si>
  <si>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</si>
  <si>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</si>
  <si>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</si>
  <si>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</si>
  <si>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</si>
  <si>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</si>
  <si>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</si>
  <si>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</si>
  <si>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</si>
  <si>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</si>
  <si>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</si>
  <si>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</si>
  <si>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</si>
  <si>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</si>
  <si>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</si>
  <si>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</si>
  <si>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</si>
  <si>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</si>
  <si>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</si>
  <si>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</si>
  <si>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</si>
  <si>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</si>
  <si>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</si>
  <si>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</si>
  <si>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</si>
  <si>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</si>
  <si>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</si>
  <si>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</si>
  <si>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</si>
  <si>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</si>
  <si>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</si>
  <si>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</si>
  <si>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</si>
  <si>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</si>
  <si>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</si>
  <si>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</si>
  <si>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</si>
  <si>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</si>
  <si>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</si>
  <si>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</si>
  <si>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</si>
  <si>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</si>
  <si>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</si>
  <si>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</si>
  <si>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</si>
  <si>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</si>
  <si>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</si>
  <si>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</si>
  <si>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</si>
  <si>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</si>
  <si>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</si>
  <si>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</si>
  <si>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</si>
  <si>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</si>
  <si>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</si>
  <si>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</si>
  <si>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</si>
  <si>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</si>
  <si>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</si>
  <si>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</si>
  <si>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</si>
  <si>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</si>
  <si>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</si>
  <si>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</si>
  <si>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</si>
  <si>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</si>
  <si>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</si>
  <si>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</si>
  <si>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</si>
  <si>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</si>
  <si>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</si>
  <si>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</si>
  <si>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</si>
  <si>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</si>
  <si>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</si>
  <si>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</si>
  <si>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</si>
  <si>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</si>
  <si>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</si>
  <si>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</si>
  <si>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</si>
  <si>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</si>
  <si>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</si>
  <si>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</si>
  <si>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</si>
  <si>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</si>
  <si>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</si>
  <si>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</si>
  <si>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</si>
  <si>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</si>
  <si>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</si>
  <si>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</si>
  <si>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</si>
  <si>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</si>
  <si>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</si>
  <si>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</si>
  <si>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</si>
  <si>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</si>
  <si>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</si>
  <si>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</si>
  <si>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</si>
  <si>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</si>
  <si>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</si>
  <si>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</si>
  <si>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</si>
  <si>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</si>
  <si>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</si>
  <si>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</si>
  <si>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</si>
  <si>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</si>
  <si>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</si>
  <si>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</si>
  <si>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</si>
  <si>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</si>
  <si>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</si>
  <si>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</si>
  <si>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</si>
  <si>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</si>
  <si>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</si>
  <si>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</si>
  <si>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</si>
  <si>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</si>
  <si>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</si>
  <si>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</si>
  <si>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</si>
  <si>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</si>
  <si>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</si>
  <si>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</si>
  <si>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</si>
  <si>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</si>
  <si>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</si>
  <si>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</si>
  <si>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</si>
  <si>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</si>
  <si>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</si>
  <si>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</si>
  <si>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</si>
  <si>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</si>
  <si>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</si>
  <si>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</si>
  <si>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</si>
  <si>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</si>
  <si>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</si>
  <si>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</si>
  <si>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</si>
  <si>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</si>
  <si>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</si>
  <si>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</si>
  <si>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</si>
  <si>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</si>
  <si>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</si>
  <si>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</si>
  <si>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</si>
  <si>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</si>
  <si>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</si>
  <si>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</si>
  <si>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</si>
  <si>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</si>
  <si>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</si>
  <si>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</si>
  <si>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</si>
  <si>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</si>
  <si>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</si>
  <si>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</si>
  <si>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</si>
  <si>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</si>
  <si>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</si>
  <si>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</si>
  <si>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</si>
  <si>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</si>
  <si>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</si>
  <si>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</si>
  <si>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</si>
  <si>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</si>
  <si>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</si>
  <si>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</si>
  <si>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</si>
  <si>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</si>
  <si>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</si>
  <si>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</si>
  <si>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</si>
  <si>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</si>
  <si>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</si>
  <si>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</si>
  <si>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</si>
  <si>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</si>
  <si>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</si>
  <si>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</si>
  <si>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</si>
  <si>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</si>
  <si>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</si>
  <si>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</si>
  <si>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</si>
  <si>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</si>
  <si>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</si>
  <si>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</si>
  <si>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</si>
  <si>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</si>
  <si>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</si>
  <si>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</si>
  <si>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</si>
  <si>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</si>
  <si>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</si>
  <si>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</si>
  <si>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</si>
  <si>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</si>
  <si>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</si>
  <si>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</si>
  <si>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</si>
  <si>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</si>
  <si>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</si>
  <si>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</si>
  <si>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</si>
  <si>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</si>
  <si>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</si>
  <si>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</si>
  <si>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</si>
  <si>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</si>
  <si>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</si>
  <si>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</si>
  <si>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</si>
  <si>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</si>
  <si>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</si>
  <si>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</si>
  <si>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</si>
  <si>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</si>
  <si>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</si>
  <si>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</si>
  <si>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</si>
  <si>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</si>
  <si>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</si>
  <si>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</si>
  <si>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</si>
  <si>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</si>
  <si>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</si>
  <si>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</si>
  <si>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</si>
  <si>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</si>
  <si>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</si>
  <si>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</si>
  <si>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</si>
  <si>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</si>
  <si>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</si>
  <si>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</si>
  <si>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</si>
  <si>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</si>
  <si>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</si>
  <si>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</si>
  <si>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</si>
  <si>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</si>
  <si>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</si>
  <si>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</si>
  <si>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</si>
  <si>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</si>
  <si>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</si>
  <si>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</si>
  <si>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</si>
  <si>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</si>
  <si>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</si>
  <si>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</si>
  <si>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</si>
  <si>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</si>
  <si>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</si>
  <si>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</si>
  <si>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</si>
  <si>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</si>
  <si>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</si>
  <si>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</si>
  <si>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</si>
  <si>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</si>
  <si>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</si>
  <si>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</si>
  <si>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</si>
  <si>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</si>
  <si>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</si>
  <si>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</si>
  <si>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</si>
  <si>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</si>
  <si>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</si>
  <si>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</si>
  <si>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</si>
  <si>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</si>
  <si>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</si>
  <si>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</si>
  <si>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</si>
  <si>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</si>
  <si>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</si>
  <si>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</si>
  <si>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</si>
  <si>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</si>
  <si>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</si>
  <si>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</si>
  <si>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</si>
  <si>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</si>
  <si>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</si>
  <si>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</si>
  <si>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</si>
  <si>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</si>
  <si>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</si>
  <si>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</si>
  <si>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</si>
  <si>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</si>
  <si>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</si>
  <si>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</si>
  <si>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</si>
  <si>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</si>
  <si>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</si>
  <si>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</si>
  <si>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</si>
  <si>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</si>
  <si>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</si>
  <si>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</si>
  <si>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</si>
  <si>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</si>
  <si>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</si>
  <si>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</si>
  <si>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</si>
  <si>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</si>
  <si>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</si>
  <si>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</si>
  <si>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</si>
  <si>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</si>
  <si>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</si>
  <si>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</si>
  <si>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</si>
  <si>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</si>
  <si>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</si>
  <si>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</si>
  <si>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</si>
  <si>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</si>
  <si>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</si>
  <si>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</si>
  <si>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</si>
  <si>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</si>
  <si>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</si>
  <si>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</si>
  <si>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</si>
  <si>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</si>
  <si>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</si>
  <si>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</si>
  <si>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</si>
  <si>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</si>
  <si>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</si>
  <si>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</si>
  <si>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</si>
  <si>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</si>
  <si>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</si>
  <si>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</si>
  <si>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</si>
  <si>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</si>
  <si>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</si>
  <si>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</si>
  <si>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</si>
  <si>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</si>
  <si>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</si>
  <si>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</si>
  <si>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</si>
  <si>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</si>
  <si>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</si>
  <si>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</si>
  <si>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</si>
  <si>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</si>
  <si>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</si>
  <si>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</si>
  <si>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</si>
  <si>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</si>
  <si>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</si>
  <si>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</si>
  <si>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</si>
  <si>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</si>
  <si>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</si>
  <si>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</si>
  <si>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</si>
  <si>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</si>
  <si>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</si>
  <si>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</si>
  <si>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</si>
  <si>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</si>
  <si>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</si>
  <si>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</si>
  <si>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</si>
  <si>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</si>
  <si>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</si>
  <si>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</si>
  <si>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</si>
  <si>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</si>
  <si>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</si>
  <si>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</si>
  <si>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</si>
  <si>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</si>
  <si>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</si>
  <si>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</si>
  <si>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</si>
  <si>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</si>
  <si>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</si>
  <si>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</si>
  <si>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</si>
  <si>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</si>
  <si>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</si>
  <si>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</si>
  <si>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</si>
  <si>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</si>
  <si>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</si>
  <si>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</si>
  <si>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</si>
  <si>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</si>
  <si>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</si>
  <si>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</si>
  <si>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</si>
  <si>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</si>
  <si>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</si>
  <si>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</si>
  <si>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</si>
  <si>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</si>
  <si>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</si>
  <si>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</si>
  <si>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</si>
  <si>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</si>
  <si>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</si>
  <si>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</si>
  <si>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</si>
  <si>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</si>
  <si>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</si>
  <si>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</si>
  <si>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</si>
  <si>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</si>
  <si>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</si>
  <si>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</si>
  <si>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</si>
  <si>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</si>
  <si>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</si>
  <si>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</si>
  <si>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</si>
  <si>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</si>
  <si>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</si>
  <si>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</si>
  <si>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</si>
  <si>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</si>
  <si>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</si>
  <si>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</si>
  <si>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</si>
  <si>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</si>
  <si>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</si>
  <si>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</si>
  <si>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</si>
  <si>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</si>
  <si>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</si>
  <si>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</si>
  <si>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</si>
  <si>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</si>
  <si>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</si>
  <si>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</si>
  <si>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</si>
  <si>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</si>
  <si>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</si>
  <si>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</si>
  <si>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</si>
  <si>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</si>
  <si>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</si>
  <si>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</si>
  <si>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</si>
  <si>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</si>
  <si>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</si>
  <si>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</si>
  <si>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</si>
  <si>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</si>
  <si>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</si>
  <si>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</si>
  <si>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</si>
  <si>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</si>
  <si>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</si>
  <si>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</si>
  <si>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</si>
  <si>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</si>
  <si>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</si>
  <si>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</si>
  <si>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</si>
  <si>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</si>
  <si>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</si>
  <si>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</si>
  <si>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</si>
  <si>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</si>
  <si>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</si>
  <si>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</si>
  <si>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</si>
  <si>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</si>
  <si>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</si>
  <si>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</si>
  <si>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</si>
  <si>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</si>
  <si>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</si>
  <si>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</si>
  <si>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</si>
  <si>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</si>
  <si>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</si>
  <si>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</si>
  <si>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</si>
  <si>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</si>
  <si>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</si>
  <si>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</si>
  <si>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</si>
  <si>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</si>
  <si>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</si>
  <si>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</si>
  <si>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</si>
  <si>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</si>
  <si>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</si>
  <si>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</si>
  <si>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</si>
  <si>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</si>
  <si>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</si>
  <si>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</si>
  <si>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</si>
  <si>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</si>
  <si>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</si>
  <si>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</si>
  <si>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</si>
  <si>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</si>
  <si>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Fair-Rite Products Corp.</t>
  </si>
  <si>
    <t>002026953</t>
  </si>
  <si>
    <t>DUNS</t>
  </si>
  <si>
    <t>1 Commercial Row, Wallkill NY 12589 USA</t>
  </si>
  <si>
    <t>Rich Eckmann</t>
  </si>
  <si>
    <t>eckmannr@fair-rite.com</t>
  </si>
  <si>
    <t>18458952055</t>
  </si>
  <si>
    <t>Director of Quality</t>
  </si>
  <si>
    <t>Added as Cobalt Oxide</t>
  </si>
  <si>
    <t>Remains as Cobalt Oxide</t>
  </si>
  <si>
    <t>https://fair-rite.com/wp-content/uploads/2023/05/Extended-Minerals-Cobalt-Mica-Statement.pdf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</si>
</sst>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77" fillId="45" borderId="56" xfId="492" applyFill="1" applyBorder="1">
      <protection locked="0"/>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fair-rite.com/wp-content/uploads/2023/05/Extended-Minerals-Cobalt-Mica-Statement.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CB124238-1313-41AC-AD76-EF17F3966183}"/>
    </customSheetView>
    <customSheetView guid="{4BDF1A28-30D5-449D-B20E-D6C97EF9FAE1}" showAutoFilter="1">
      <selection activeCell="C1" sqref="C1:D65536"/>
      <pageMargins left="0" right="0" top="0" bottom="0" header="0" footer="0"/>
      <pageSetup orientation="portrait"/>
      <autoFilter ref="B1:C1" xr:uid="{335F63DE-5BE0-49F7-8454-D920F65FAB7D}"/>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G69" sqref="G69:J69"/>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6"/>
      <c r="B1" s="367"/>
      <c r="C1" s="367"/>
      <c r="D1" s="367"/>
      <c r="E1" s="367"/>
      <c r="F1" s="367"/>
      <c r="G1" s="367"/>
      <c r="H1" s="367"/>
      <c r="I1" s="367"/>
      <c r="J1" s="367"/>
      <c r="K1" s="368"/>
      <c r="L1" s="103"/>
      <c r="P1" s="3"/>
      <c r="Q1" s="3"/>
      <c r="R1" s="3"/>
      <c r="S1" s="3"/>
      <c r="T1" s="3"/>
      <c r="U1" s="3"/>
      <c r="V1" s="3"/>
      <c r="W1" s="3"/>
      <c r="X1" s="3"/>
      <c r="Y1" s="3"/>
      <c r="Z1" s="3"/>
      <c r="AA1" s="3"/>
      <c r="AB1" s="3"/>
      <c r="AC1" s="3"/>
      <c r="AD1" s="3"/>
      <c r="AE1" s="3"/>
      <c r="AF1" s="3"/>
      <c r="AG1" s="3"/>
      <c r="AH1" s="3"/>
    </row>
    <row r="2" spans="1:34" ht="81.75" customHeight="1">
      <c r="A2" s="28"/>
      <c r="B2" s="304"/>
      <c r="C2" s="29"/>
      <c r="D2" s="369" t="str">
        <f ca="1">OFFSET(L!$C$1,MATCH("Declaration"&amp;ADDRESS(ROW(),COLUMN(),4),L!$A:$A,0)-1,SL,,)</f>
        <v>Extended Mineral Reporting Template (EMRT)</v>
      </c>
      <c r="E2" s="370"/>
      <c r="F2" s="370"/>
      <c r="G2" s="370"/>
      <c r="H2" s="370"/>
      <c r="I2" s="370"/>
      <c r="J2" s="371"/>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7"/>
      <c r="F3" s="388"/>
      <c r="G3" s="388"/>
      <c r="H3" s="388"/>
      <c r="I3" s="388"/>
      <c r="J3" s="191" t="s">
        <v>12830</v>
      </c>
      <c r="K3" s="30"/>
      <c r="L3" s="103"/>
      <c r="P3" s="39">
        <f>MATCH($D$3,LN,0)</f>
        <v>1</v>
      </c>
    </row>
    <row r="4" spans="1:34" ht="15.75">
      <c r="A4" s="28"/>
      <c r="B4" s="375" t="str">
        <f ca="1">OFFSET(L!$C$1,MATCH("Declaration"&amp;ADDRESS(ROW(),COLUMN(),4),L!$A:$A,0)-1,SL,,)</f>
        <v>The purpose of this document is to collect sourcing information on cobalt or natural mica.</v>
      </c>
      <c r="C4" s="375"/>
      <c r="D4" s="375"/>
      <c r="E4" s="375"/>
      <c r="F4" s="375"/>
      <c r="G4" s="375"/>
      <c r="H4" s="375"/>
      <c r="I4" s="379" t="str">
        <f ca="1">OFFSET(L!$C$1,MATCH("Declaration"&amp;ADDRESS(ROW(),COLUMN(),4),L!$A:$A,0)-1,SL,,)</f>
        <v>Link to Terms &amp; Conditions</v>
      </c>
      <c r="J4" s="379"/>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5" t="str">
        <f ca="1">OFFSET(L!$C$1,MATCH("Declaration"&amp;ADDRESS(ROW(),COLUMN(),4),L!$A:$A,0)-1,SL,,)</f>
        <v>Mandatory fields are noted with an asterisk (*).  Consult the instructions tab for guidance on how to answer each question.</v>
      </c>
      <c r="C6" s="375"/>
      <c r="D6" s="375"/>
      <c r="E6" s="375"/>
      <c r="F6" s="375"/>
      <c r="G6" s="375"/>
      <c r="H6" s="375"/>
      <c r="I6" s="375"/>
      <c r="J6" s="375"/>
      <c r="K6" s="30"/>
      <c r="L6" s="105" t="s">
        <v>18</v>
      </c>
      <c r="P6" s="3"/>
      <c r="Q6" s="3"/>
      <c r="R6" s="3"/>
      <c r="S6" s="3"/>
      <c r="T6" s="3"/>
      <c r="U6" s="3"/>
      <c r="V6" s="3"/>
      <c r="W6" s="3"/>
      <c r="X6" s="3"/>
      <c r="Y6" s="3"/>
      <c r="Z6" s="3"/>
      <c r="AA6" s="3"/>
      <c r="AB6" s="3"/>
      <c r="AC6" s="3"/>
      <c r="AD6" s="3"/>
      <c r="AE6" s="3"/>
      <c r="AF6" s="3"/>
      <c r="AG6" s="3"/>
      <c r="AH6" s="3"/>
    </row>
    <row r="7" spans="1:34" ht="15.75">
      <c r="A7" s="28"/>
      <c r="B7" s="380" t="str">
        <f ca="1">OFFSET(L!$C$1,MATCH("Declaration"&amp;ADDRESS(ROW(),COLUMN(),4),L!$A:$A,0)-1,SL,,)</f>
        <v>Company Information</v>
      </c>
      <c r="C7" s="380"/>
      <c r="D7" s="380"/>
      <c r="E7" s="380"/>
      <c r="F7" s="380"/>
      <c r="G7" s="380"/>
      <c r="H7" s="380"/>
      <c r="I7" s="380"/>
      <c r="J7" s="380"/>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2" t="s">
        <v>19202</v>
      </c>
      <c r="E8" s="373"/>
      <c r="F8" s="373"/>
      <c r="G8" s="373"/>
      <c r="H8" s="373"/>
      <c r="I8" s="373"/>
      <c r="J8" s="374"/>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6" t="s">
        <v>19</v>
      </c>
      <c r="E9" s="357"/>
      <c r="F9" s="357"/>
      <c r="G9" s="358"/>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1" t="str">
        <f ca="1">OFFSET(L!$C$1,MATCH("Declaration"&amp;ADDRESS(ROW(),COLUMN(),4)&amp;LEFT($D$9,1),L!$A:$A,0)-1,SL,,)</f>
        <v>Description of Scope:</v>
      </c>
      <c r="C10" s="113"/>
      <c r="D10" s="376"/>
      <c r="E10" s="377"/>
      <c r="F10" s="377"/>
      <c r="G10" s="377"/>
      <c r="H10" s="377"/>
      <c r="I10" s="377"/>
      <c r="J10" s="378"/>
      <c r="K10" s="30"/>
      <c r="L10" s="105"/>
      <c r="Q10" s="3"/>
      <c r="R10" s="3"/>
      <c r="S10" s="3"/>
      <c r="T10" s="3"/>
      <c r="U10" s="3"/>
      <c r="V10" s="3"/>
      <c r="W10" s="3"/>
      <c r="X10" s="3"/>
      <c r="Y10" s="3"/>
      <c r="Z10" s="3"/>
      <c r="AA10" s="3"/>
      <c r="AB10" s="3"/>
      <c r="AC10" s="3"/>
      <c r="AD10" s="3"/>
      <c r="AE10" s="3"/>
      <c r="AF10" s="3"/>
      <c r="AG10" s="3"/>
      <c r="AH10" s="3"/>
    </row>
    <row r="11" spans="1:34" ht="15.75">
      <c r="A11" s="32"/>
      <c r="B11" s="382"/>
      <c r="C11" s="113"/>
      <c r="D11" s="383" t="str">
        <f ca="1">IF(D9=Q9,OFFSET(L!$C$1,MATCH("Declaration"&amp;ADDRESS(ROW(),COLUMN(),4),L!$A:$A,0)-1,SL,,),"")</f>
        <v/>
      </c>
      <c r="E11" s="384"/>
      <c r="F11" s="384"/>
      <c r="G11" s="384"/>
      <c r="H11" s="384"/>
      <c r="I11" s="384"/>
      <c r="J11" s="385"/>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2" t="s">
        <v>19203</v>
      </c>
      <c r="E12" s="353"/>
      <c r="F12" s="353"/>
      <c r="G12" s="353"/>
      <c r="H12" s="353"/>
      <c r="I12" s="353"/>
      <c r="J12" s="354"/>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2" t="s">
        <v>19204</v>
      </c>
      <c r="E13" s="353"/>
      <c r="F13" s="353"/>
      <c r="G13" s="353"/>
      <c r="H13" s="353"/>
      <c r="I13" s="353"/>
      <c r="J13" s="354"/>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2" t="s">
        <v>19205</v>
      </c>
      <c r="E14" s="353"/>
      <c r="F14" s="353"/>
      <c r="G14" s="353"/>
      <c r="H14" s="353"/>
      <c r="I14" s="353"/>
      <c r="J14" s="354"/>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2" t="s">
        <v>19206</v>
      </c>
      <c r="E15" s="353"/>
      <c r="F15" s="353"/>
      <c r="G15" s="353"/>
      <c r="H15" s="353"/>
      <c r="I15" s="353"/>
      <c r="J15" s="354"/>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1" t="s">
        <v>19207</v>
      </c>
      <c r="E16" s="392"/>
      <c r="F16" s="392"/>
      <c r="G16" s="392"/>
      <c r="H16" s="392"/>
      <c r="I16" s="392"/>
      <c r="J16" s="393"/>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2" t="s">
        <v>19208</v>
      </c>
      <c r="E17" s="353"/>
      <c r="F17" s="353"/>
      <c r="G17" s="353"/>
      <c r="H17" s="353"/>
      <c r="I17" s="353"/>
      <c r="J17" s="354"/>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2" t="s">
        <v>19206</v>
      </c>
      <c r="E18" s="353"/>
      <c r="F18" s="353"/>
      <c r="G18" s="353"/>
      <c r="H18" s="353"/>
      <c r="I18" s="353"/>
      <c r="J18" s="354"/>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2" t="s">
        <v>19209</v>
      </c>
      <c r="E19" s="353"/>
      <c r="F19" s="353"/>
      <c r="G19" s="353"/>
      <c r="H19" s="353"/>
      <c r="I19" s="353"/>
      <c r="J19" s="354"/>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1" t="s">
        <v>19207</v>
      </c>
      <c r="E20" s="392"/>
      <c r="F20" s="392"/>
      <c r="G20" s="392"/>
      <c r="H20" s="392"/>
      <c r="I20" s="392"/>
      <c r="J20" s="393"/>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2" t="s">
        <v>19208</v>
      </c>
      <c r="E21" s="353"/>
      <c r="F21" s="353"/>
      <c r="G21" s="353"/>
      <c r="H21" s="353"/>
      <c r="I21" s="353"/>
      <c r="J21" s="354"/>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1">
        <v>45453</v>
      </c>
      <c r="E22" s="362"/>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5"/>
      <c r="E23" s="355"/>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6" t="str">
        <f ca="1">OFFSET(L!$C$1,MATCH("Declaration"&amp;ADDRESS(ROW(),COLUMN(),4),L!$A:$A,0)-1,SL,,)</f>
        <v>Answer the following questions 1 - 7 based on the declaration scope indicated above</v>
      </c>
      <c r="C24" s="386"/>
      <c r="D24" s="386"/>
      <c r="E24" s="386"/>
      <c r="F24" s="386"/>
      <c r="G24" s="386"/>
      <c r="H24" s="386"/>
      <c r="I24" s="386"/>
      <c r="J24" s="386"/>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9" t="str">
        <f ca="1">OFFSET(L!$C$1,MATCH("Declaration"&amp;ADDRESS(ROW(),COLUMN(),4),L!$A:$A,0)-1,SL,,)</f>
        <v>Answer</v>
      </c>
      <c r="E25" s="349"/>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25</v>
      </c>
      <c r="E26" s="329"/>
      <c r="F26" s="9"/>
      <c r="G26" s="330" t="s">
        <v>19210</v>
      </c>
      <c r="H26" s="331"/>
      <c r="I26" s="331"/>
      <c r="J26" s="332"/>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9" t="s">
        <v>22</v>
      </c>
      <c r="E29" s="360"/>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1" t="str">
        <f ca="1">D25</f>
        <v>Answer</v>
      </c>
      <c r="E31" s="351"/>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t="s">
        <v>25</v>
      </c>
      <c r="E32" s="329"/>
      <c r="F32" s="9"/>
      <c r="G32" s="330" t="s">
        <v>19211</v>
      </c>
      <c r="H32" s="331"/>
      <c r="I32" s="331"/>
      <c r="J32" s="332"/>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1" t="str">
        <f ca="1">D25</f>
        <v>Answer</v>
      </c>
      <c r="E37" s="351"/>
      <c r="F37" s="15"/>
      <c r="G37" s="38" t="str">
        <f ca="1">G25</f>
        <v>Comments</v>
      </c>
      <c r="H37" s="365"/>
      <c r="I37" s="365"/>
      <c r="J37" s="365"/>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t="s">
        <v>22</v>
      </c>
      <c r="E38" s="329"/>
      <c r="F38" s="41"/>
      <c r="G38" s="330"/>
      <c r="H38" s="331"/>
      <c r="I38" s="331"/>
      <c r="J38" s="332"/>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1" t="str">
        <f ca="1">D25</f>
        <v>Answer</v>
      </c>
      <c r="E43" s="351"/>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t="s">
        <v>22</v>
      </c>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1" t="str">
        <f ca="1">D25</f>
        <v>Answer</v>
      </c>
      <c r="E49" s="351"/>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9">
        <v>1</v>
      </c>
      <c r="E50" s="390"/>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9"/>
      <c r="E51" s="390"/>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3"/>
      <c r="E52" s="364"/>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3"/>
      <c r="E53" s="364"/>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1" t="str">
        <f ca="1">D25</f>
        <v>Answer</v>
      </c>
      <c r="E55" s="351"/>
      <c r="F55" s="15"/>
      <c r="G55" s="38" t="str">
        <f ca="1">G25</f>
        <v>Comments</v>
      </c>
      <c r="H55" s="350"/>
      <c r="I55" s="350"/>
      <c r="J55" s="350"/>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7" t="s">
        <v>25</v>
      </c>
      <c r="E56" s="348"/>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1" t="str">
        <f ca="1">D25</f>
        <v>Answer</v>
      </c>
      <c r="E61" s="351"/>
      <c r="F61" s="15"/>
      <c r="G61" s="38" t="str">
        <f ca="1">G25</f>
        <v>Comments</v>
      </c>
      <c r="H61" s="350" t="str">
        <f>IF(Q69="(*)","Click here to enter smelter names","")</f>
        <v/>
      </c>
      <c r="I61" s="350"/>
      <c r="J61" s="350"/>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t="s">
        <v>25</v>
      </c>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9" t="str">
        <f ca="1">D25</f>
        <v>Answer</v>
      </c>
      <c r="E68" s="349"/>
      <c r="F68" s="47"/>
      <c r="G68" s="349" t="str">
        <f ca="1">G25</f>
        <v>Comments</v>
      </c>
      <c r="H68" s="349" t="e">
        <f>HLOOKUP(SL,LT,$O68,0)</f>
        <v>#NAME?</v>
      </c>
      <c r="I68" s="349"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8" t="s">
        <v>25</v>
      </c>
      <c r="E71" s="329"/>
      <c r="F71" s="51"/>
      <c r="G71" s="406" t="s">
        <v>19212</v>
      </c>
      <c r="H71" s="344"/>
      <c r="I71" s="344"/>
      <c r="J71" s="345"/>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6"/>
      <c r="H73" s="346"/>
      <c r="I73" s="346"/>
      <c r="J73" s="346"/>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t="s">
        <v>25</v>
      </c>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34</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7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96072BC1-0815-4921-AF02-47014A035B75}"/>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I5" sqref="AI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4" t="s">
        <v>42</v>
      </c>
      <c r="K2" s="395"/>
      <c r="L2" s="395"/>
      <c r="M2" s="395"/>
      <c r="N2" s="395"/>
      <c r="O2" s="395"/>
      <c r="P2" s="163"/>
      <c r="Q2" s="164"/>
      <c r="R2" s="165"/>
      <c r="S2" s="165"/>
      <c r="T2" s="165"/>
      <c r="AH2" s="131" t="s">
        <v>25</v>
      </c>
    </row>
    <row r="3" spans="1:34" s="17" customFormat="1" ht="249.6" customHeight="1">
      <c r="A3" s="204"/>
      <c r="B3" s="396"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6"/>
      <c r="D3" s="396"/>
      <c r="E3" s="396"/>
      <c r="F3" s="166"/>
      <c r="G3" s="397" t="str">
        <f ca="1">OFFSET(L!$C$1,MATCH("General"&amp;"Cpy",L!$A:$A,0)-1,SL,,)</f>
        <v>© 2024 Responsible Minerals Initiative. All rights reserved.</v>
      </c>
      <c r="H3" s="397"/>
      <c r="I3" s="398"/>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
        <v>43</v>
      </c>
      <c r="C5" s="153" t="s">
        <v>289</v>
      </c>
      <c r="D5" s="150"/>
      <c r="E5" s="150" t="str">
        <f ca="1">IF(ISERROR($V5),"",OFFSET('Smelter Look-up'!$D$4,$V5-4,0)&amp;"")</f>
        <v>BELGIUM</v>
      </c>
      <c r="F5" s="150" t="str">
        <f ca="1">IF(ISERROR($V5),"",OFFSET('Smelter Look-up'!$E$4,$V5-4,0))</f>
        <v>CID003228</v>
      </c>
      <c r="G5" s="150" t="str">
        <f ca="1">IF(C5=$X$4,"Enter smelter details",IF(ISERROR($V5),"",OFFSET('Smelter Look-up'!$F$4,$V5-4,0)))</f>
        <v>RMI</v>
      </c>
      <c r="H5" s="208">
        <f ca="1">IF(ISERROR($V5),"",OFFSET('Smelter Look-up'!$G$4,$V5-4,0))</f>
        <v>0</v>
      </c>
      <c r="I5" s="209" t="str">
        <f ca="1">IF(ISERROR($V5),"",OFFSET('Smelter Look-up'!$H$4,$V5-4,0))</f>
        <v>Olen</v>
      </c>
      <c r="J5" s="209" t="str">
        <f ca="1">IF(ISERROR($V5),"",OFFSET('Smelter Look-up'!$I$4,$V5-4,0))</f>
        <v>Antwerpen</v>
      </c>
      <c r="K5" s="151"/>
      <c r="L5" s="151"/>
      <c r="M5" s="151"/>
      <c r="N5" s="151"/>
      <c r="O5" s="151"/>
      <c r="P5" s="211"/>
      <c r="Q5" s="152"/>
      <c r="R5" s="150" t="str">
        <f ca="1">IF(ISERROR($V5),"",OFFSET('Smelter Look-up'!$C$4,$V5-4,0)&amp;"")</f>
        <v>Umicore Olen</v>
      </c>
      <c r="S5" s="156" t="str">
        <f t="shared" ref="S5:S63" ca="1" si="0">IF(B5="","",IF(ISERROR(MATCH($E5,CL,0)),"Unknown",INDIRECT("'C'!$A$"&amp;MATCH($E5,CL,0)+1)))</f>
        <v>BE</v>
      </c>
      <c r="T5" s="156" t="str">
        <f ca="1">IF(B5="","",IF(ISERROR(MATCH($J5,SorP!$B$1:$B$6226,0)),"",INDIRECT("'SorP'!$A$"&amp;MATCH($S5&amp;$J5,SorP!C:C,0))))</f>
        <v>BE-VAN</v>
      </c>
      <c r="U5" s="169"/>
      <c r="V5" s="170">
        <f>IF(C5="",NA(),MATCH($B5&amp;$C5,'Smelter Look-up'!$J:$J,0))</f>
        <v>139</v>
      </c>
      <c r="X5" s="171">
        <f t="shared" ref="X5:X62" ca="1" si="1">IF(AND(C5="Smelter not listed",OR(LEN(D5)=0,LEN(E5)=0)),1,0)</f>
        <v>0</v>
      </c>
      <c r="AB5" s="171" t="str">
        <f t="shared" ref="AB5:AB62" si="2">B5&amp;C5</f>
        <v>CobaltUmicore Olen</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9" t="str">
        <f ca="1">OFFSET(L!$C$1,MATCH("Checker"&amp;ADDRESS(ROW(),COLUMN(),4),L!$A:$A,0)-1,SL,,)</f>
        <v>To ensure all required fields have been populated before submitting to your customers review form for any line items highlighted in red</v>
      </c>
      <c r="B1" s="399"/>
      <c r="C1" s="399"/>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Fair-Rite Products Corp.</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Rich Eckmann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eckmannr@fair-rite.com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18458952055</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Rich Eckmann</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eckmannr@fair-rite.com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18458952055</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45453</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31.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https://fair-rite.com/wp-content/uploads/2023/05/Extended-Minerals-Cobalt-Mica-Statement.pdf</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63.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63.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1" t="str">
        <f ca="1">OFFSET(L!$C$1,MATCH("Product List"&amp;ADDRESS(ROW(),COLUMN(),4),L!$A:$A,0)-1,SL,,)</f>
        <v>Completion required only if reporting level "Product (or List of Products)" selected on the 'Declaration' worksheet.</v>
      </c>
      <c r="B1" s="402"/>
      <c r="C1" s="402"/>
      <c r="D1" s="402"/>
      <c r="E1" s="108"/>
    </row>
    <row r="2" spans="1:35">
      <c r="A2" s="20"/>
      <c r="B2" s="110"/>
      <c r="C2" s="110"/>
      <c r="D2"/>
      <c r="E2" s="21"/>
    </row>
    <row r="3" spans="1:35">
      <c r="A3" s="20"/>
      <c r="B3" s="110"/>
      <c r="C3" s="110"/>
      <c r="D3" s="110"/>
      <c r="E3" s="21"/>
    </row>
    <row r="4" spans="1:35" ht="15.75" customHeight="1">
      <c r="A4" s="20"/>
      <c r="B4" s="400" t="s">
        <v>50</v>
      </c>
      <c r="C4" s="400"/>
      <c r="D4" s="400"/>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3" t="str">
        <f ca="1">OFFSET(L!$C$1,MATCH("General"&amp;"Cpy",L!$A:$A,0)-1,SL,,)</f>
        <v>© 2024 Responsible Minerals Initiative. All rights reserved.</v>
      </c>
      <c r="C1001" s="403"/>
      <c r="D1001" s="403"/>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4"/>
      <c r="C1" s="404"/>
      <c r="D1" s="404"/>
      <c r="E1" s="404"/>
      <c r="F1" s="404"/>
      <c r="G1" s="404"/>
    </row>
    <row r="2" spans="1:13">
      <c r="A2" s="405"/>
      <c r="B2" s="405"/>
      <c r="C2" s="405"/>
      <c r="D2" s="405"/>
      <c r="E2" s="405"/>
      <c r="F2" s="405"/>
      <c r="G2" s="405"/>
      <c r="H2" s="405"/>
      <c r="I2" s="405"/>
    </row>
    <row r="3" spans="1:13">
      <c r="A3" s="405"/>
      <c r="B3" s="405"/>
      <c r="C3" s="405"/>
      <c r="D3" s="405"/>
      <c r="E3" s="405"/>
      <c r="F3" s="405"/>
      <c r="G3" s="405"/>
      <c r="H3" s="405"/>
      <c r="I3" s="405"/>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86A72983-E652-423B-8FBE-92A89E40EE37}"/>
    </customSheetView>
    <customSheetView guid="{4BDF1A28-30D5-449D-B20E-D6C97EF9FAE1}" showAutoFilter="1">
      <selection activeCell="C174" sqref="C174"/>
      <pageMargins left="0" right="0" top="0" bottom="0" header="0" footer="0"/>
      <pageSetup paperSize="9" orientation="portrait"/>
      <autoFilter ref="B1:N1" xr:uid="{2196BED0-E4B1-4CCF-B762-9CFEEF6116E7}"/>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Rich Eckmann</cp:lastModifiedBy>
  <cp:revision/>
  <dcterms:created xsi:type="dcterms:W3CDTF">2010-06-21T21:00:23Z</dcterms:created>
  <dcterms:modified xsi:type="dcterms:W3CDTF">2024-06-10T14:18:48Z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